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15" tabRatio="686"/>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 name="Employee Names" sheetId="16" r:id="rId13"/>
  </sheets>
  <definedNames>
    <definedName name="CalendarYear">January!$AH$4</definedName>
    <definedName name="ColumnTitle13">EmployeeName[[#Headers],[Employee Names]]</definedName>
    <definedName name="Employee_Absence_Title">January!$B$1</definedName>
    <definedName name="Key_name">January!$B$2</definedName>
    <definedName name="KeyCustom1">January!$N$2</definedName>
    <definedName name="KeyCustom1Label">January!$O$2</definedName>
    <definedName name="KeyCustom2">January!$R$2</definedName>
    <definedName name="KeyCustom2Label">January!$S$2</definedName>
    <definedName name="KeyHoliday">January!$C$2</definedName>
    <definedName name="KeyHolidayLabel">January!$D$2</definedName>
    <definedName name="KeyPersonal">January!$G$2</definedName>
    <definedName name="KeyPersonalLabel">January!$H$2</definedName>
    <definedName name="KeySick">January!$K$2</definedName>
    <definedName name="KeySickLabel">January!$L$2</definedName>
    <definedName name="MonthName" localSheetId="3">April!$B$4</definedName>
    <definedName name="MonthName" localSheetId="7">August!$B$4</definedName>
    <definedName name="MonthName" localSheetId="11">December!$B$4</definedName>
    <definedName name="MonthName" localSheetId="1">February!$B$4</definedName>
    <definedName name="MonthName" localSheetId="0">January!$B$4</definedName>
    <definedName name="MonthName" localSheetId="6">July!$B$4</definedName>
    <definedName name="MonthName" localSheetId="5">June!$B$4</definedName>
    <definedName name="MonthName" localSheetId="2">March!$B$4</definedName>
    <definedName name="MonthName" localSheetId="4">May!$B$4</definedName>
    <definedName name="MonthName" localSheetId="10">November!$B$4</definedName>
    <definedName name="MonthName" localSheetId="9">October!$B$4</definedName>
    <definedName name="MonthName" localSheetId="8">September!$B$4</definedName>
    <definedName name="_xlnm.Print_Titles" localSheetId="3">April!$4:$6</definedName>
    <definedName name="_xlnm.Print_Titles" localSheetId="7">August!$4:$6</definedName>
    <definedName name="_xlnm.Print_Titles" localSheetId="11">December!$4:$6</definedName>
    <definedName name="_xlnm.Print_Titles" localSheetId="1">February!$4:$6</definedName>
    <definedName name="_xlnm.Print_Titles" localSheetId="0">January!$4:$6</definedName>
    <definedName name="_xlnm.Print_Titles" localSheetId="6">July!$4:$6</definedName>
    <definedName name="_xlnm.Print_Titles" localSheetId="5">June!$4:$6</definedName>
    <definedName name="_xlnm.Print_Titles" localSheetId="2">March!$4:$6</definedName>
    <definedName name="_xlnm.Print_Titles" localSheetId="4">May!$4:$6</definedName>
    <definedName name="_xlnm.Print_Titles" localSheetId="10">November!$4:$6</definedName>
    <definedName name="_xlnm.Print_Titles" localSheetId="9">October!$4:$6</definedName>
    <definedName name="_xlnm.Print_Titles" localSheetId="8">September!$4:$6</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February[[#Headers],[Employee Name]]</definedName>
    <definedName name="Title3">March[[#Headers],[Employee Name]]</definedName>
    <definedName name="Title4">April[[#Headers],[Employee Name]]</definedName>
    <definedName name="Title5">May[[#Headers],[Employee Name]]</definedName>
    <definedName name="Title6">June[[#Headers],[Employee Name]]</definedName>
    <definedName name="Title7">July[[#Headers],[Employee Name]]</definedName>
    <definedName name="Title8">August[[#Headers],[Employee Name]]</definedName>
    <definedName name="Title9">September[[#Headers],[Employee Name]]</definedName>
  </definedNames>
  <calcPr calcId="144525"/>
</workbook>
</file>

<file path=xl/sharedStrings.xml><?xml version="1.0" encoding="utf-8"?>
<sst xmlns="http://schemas.openxmlformats.org/spreadsheetml/2006/main" count="643" uniqueCount="65">
  <si>
    <t>Employee Absence Schedule</t>
  </si>
  <si>
    <t>Absence Type Key</t>
  </si>
  <si>
    <t>H</t>
  </si>
  <si>
    <t>Holiday</t>
  </si>
  <si>
    <t>P</t>
  </si>
  <si>
    <t>Personal</t>
  </si>
  <si>
    <t>S</t>
  </si>
  <si>
    <t>Sick</t>
  </si>
  <si>
    <t>Custom 1</t>
  </si>
  <si>
    <t>Custom 2</t>
  </si>
  <si>
    <t>Enter year:</t>
  </si>
  <si>
    <t>January</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</si>
  <si>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</si>
  <si>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</si>
  <si>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</si>
  <si>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</si>
  <si>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</si>
  <si>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</si>
  <si>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</si>
  <si>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</si>
  <si>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</si>
  <si>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</si>
  <si>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</si>
  <si>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</si>
  <si>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</si>
  <si>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</si>
  <si>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</si>
  <si>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</si>
  <si>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</si>
  <si>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</si>
  <si>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</si>
  <si>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</si>
  <si>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</si>
  <si>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</si>
  <si>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</si>
  <si>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</si>
  <si>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</si>
  <si>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</si>
  <si>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</si>
  <si>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</si>
  <si>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</si>
  <si>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</si>
  <si>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</si>
  <si>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</si>
  <si>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</si>
  <si>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</si>
  <si>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</si>
  <si>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Employee 2</t>
  </si>
  <si>
    <t>Employee 3</t>
  </si>
  <si>
    <t>Employee 4</t>
  </si>
  <si>
    <t>Employee 5</t>
  </si>
  <si>
    <t>February</t>
  </si>
  <si>
    <t xml:space="preserve"> </t>
  </si>
  <si>
    <t xml:space="preserve">  </t>
  </si>
  <si>
    <t>March</t>
  </si>
  <si>
    <t>April</t>
  </si>
  <si>
    <t>May</t>
  </si>
  <si>
    <t>June</t>
  </si>
  <si>
    <t>July</t>
  </si>
  <si>
    <t>August</t>
  </si>
  <si>
    <t>September</t>
  </si>
  <si>
    <t>October</t>
  </si>
  <si>
    <t>November</t>
  </si>
  <si>
    <t>December</t>
  </si>
  <si>
    <t>Employee Names</t>
  </si>
</sst>
</file>

<file path=xl/styles.xml><?xml version="1.0" encoding="utf-8"?>
<styleSheet xmlns="http://schemas.openxmlformats.org/spreadsheetml/2006/main">
  <numFmts count="5">
    <numFmt numFmtId="176" formatCode="_-&quot;Rp&quot;* #,##0.00_-;\-&quot;Rp&quot;* #,##0.00_-;_-&quot;Rp&quot;* &quot;-&quot;??_-;_-@_-"/>
    <numFmt numFmtId="177" formatCode="_(* #,##0.00_);_(* \(#,##0.00\);_(* &quot;-&quot;??_);_(@_)"/>
    <numFmt numFmtId="178" formatCode="_-&quot;Rp&quot;* #,##0_-;\-&quot;Rp&quot;* #,##0_-;_-&quot;Rp&quot;* &quot;-&quot;??_-;_-@_-"/>
    <numFmt numFmtId="179" formatCode="0;0;"/>
    <numFmt numFmtId="180" formatCode="_(* #,##0_);_(* \(#,##0\);_(* &quot;-&quot;_);_(@_)"/>
  </numFmts>
  <fonts count="22">
    <font>
      <sz val="11"/>
      <color theme="1"/>
      <name val="Calibri"/>
      <charset val="134"/>
      <scheme val="minor"/>
    </font>
    <font>
      <b/>
      <sz val="26"/>
      <color theme="3"/>
      <name val="Calibri"/>
      <charset val="134"/>
      <scheme val="minor"/>
    </font>
    <font>
      <b/>
      <sz val="11"/>
      <color theme="1"/>
      <name val="Calibri"/>
      <charset val="134"/>
      <scheme val="minor"/>
    </font>
    <font>
      <b/>
      <sz val="18"/>
      <color theme="4" tint="-0.249946592608417"/>
      <name val="Calibri"/>
      <charset val="134"/>
      <scheme val="minor"/>
    </font>
    <font>
      <sz val="11"/>
      <color theme="4" tint="-0.499984740745262"/>
      <name val="Calibri"/>
      <charset val="134"/>
      <scheme val="minor"/>
    </font>
    <font>
      <sz val="11"/>
      <color theme="0"/>
      <name val="Calibri"/>
      <charset val="134"/>
      <scheme val="minor"/>
    </font>
    <font>
      <sz val="11"/>
      <color theme="1"/>
      <name val="Calibri"/>
      <charset val="134"/>
      <scheme val="minor"/>
    </font>
    <font>
      <sz val="11"/>
      <color theme="0"/>
      <name val="Calibri"/>
      <charset val="0"/>
      <scheme val="minor"/>
    </font>
    <font>
      <sz val="11"/>
      <color rgb="FF9C6500"/>
      <name val="Calibri"/>
      <charset val="0"/>
      <scheme val="minor"/>
    </font>
    <font>
      <i/>
      <sz val="11"/>
      <color rgb="FF7F7F7F"/>
      <name val="Calibri"/>
      <charset val="0"/>
      <scheme val="minor"/>
    </font>
    <font>
      <sz val="11"/>
      <color rgb="FFFA7D00"/>
      <name val="Calibri"/>
      <charset val="0"/>
      <scheme val="minor"/>
    </font>
    <font>
      <b/>
      <sz val="11"/>
      <color rgb="FF3F3F3F"/>
      <name val="Calibri"/>
      <charset val="0"/>
      <scheme val="minor"/>
    </font>
    <font>
      <sz val="11"/>
      <color rgb="FF006100"/>
      <name val="Calibri"/>
      <charset val="0"/>
      <scheme val="minor"/>
    </font>
    <font>
      <u/>
      <sz val="11"/>
      <color rgb="FF800080"/>
      <name val="Calibri"/>
      <charset val="0"/>
      <scheme val="minor"/>
    </font>
    <font>
      <sz val="11"/>
      <color rgb="FF3F3F76"/>
      <name val="Calibri"/>
      <charset val="0"/>
      <scheme val="minor"/>
    </font>
    <font>
      <u/>
      <sz val="11"/>
      <color rgb="FF0000FF"/>
      <name val="Calibri"/>
      <charset val="0"/>
      <scheme val="minor"/>
    </font>
    <font>
      <b/>
      <sz val="11"/>
      <color rgb="FFFFFFFF"/>
      <name val="Calibri"/>
      <charset val="0"/>
      <scheme val="minor"/>
    </font>
    <font>
      <b/>
      <sz val="26"/>
      <color theme="3" tint="-0.249946592608417"/>
      <name val="Calibri"/>
      <charset val="134"/>
      <scheme val="major"/>
    </font>
    <font>
      <sz val="11"/>
      <color rgb="FFFF0000"/>
      <name val="Calibri"/>
      <charset val="0"/>
      <scheme val="minor"/>
    </font>
    <font>
      <b/>
      <sz val="11"/>
      <color rgb="FFFA7D00"/>
      <name val="Calibri"/>
      <charset val="0"/>
      <scheme val="minor"/>
    </font>
    <font>
      <sz val="11"/>
      <color rgb="FF9C0006"/>
      <name val="Calibri"/>
      <charset val="0"/>
      <scheme val="minor"/>
    </font>
    <font>
      <sz val="11"/>
      <color theme="1"/>
      <name val="Calibri"/>
      <charset val="0"/>
      <scheme val="minor"/>
    </font>
  </fonts>
  <fills count="33">
    <fill>
      <patternFill patternType="none"/>
    </fill>
    <fill>
      <patternFill patternType="gray125"/>
    </fill>
    <fill>
      <patternFill patternType="solid">
        <fgColor theme="6" tint="0.599963377788629"/>
        <bgColor indexed="64"/>
      </patternFill>
    </fill>
    <fill>
      <patternFill patternType="solid">
        <fgColor theme="4" tint="0.399945066682943"/>
        <bgColor indexed="64"/>
      </patternFill>
    </fill>
    <fill>
      <patternFill patternType="solid">
        <fgColor theme="2"/>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63377788629"/>
        <bgColor indexed="64"/>
      </patternFill>
    </fill>
    <fill>
      <patternFill patternType="solid">
        <fgColor theme="8" tint="0.599993896298105"/>
        <bgColor indexed="64"/>
      </patternFill>
    </fill>
    <fill>
      <patternFill patternType="solid">
        <fgColor theme="4" tint="0.59996337778862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3" tint="-0.249946592608417"/>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3" tint="0.399945066682943"/>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8E3E0"/>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399945066682943"/>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3"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s>
  <borders count="6">
    <border>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horizontal="left" vertical="center"/>
    </xf>
    <xf numFmtId="0" fontId="2" fillId="11" borderId="0" applyNumberFormat="0" applyBorder="0" applyAlignment="0" applyProtection="0"/>
    <xf numFmtId="177" fontId="6" fillId="0" borderId="0" applyFont="0" applyFill="0" applyBorder="0" applyAlignment="0" applyProtection="0">
      <alignment vertical="center"/>
    </xf>
    <xf numFmtId="180" fontId="6" fillId="0" borderId="0" applyFont="0" applyFill="0" applyBorder="0" applyAlignment="0" applyProtection="0">
      <alignment vertical="center"/>
    </xf>
    <xf numFmtId="178" fontId="6" fillId="0" borderId="0" applyFont="0" applyFill="0" applyBorder="0" applyAlignment="0" applyProtection="0">
      <alignment vertical="center"/>
    </xf>
    <xf numFmtId="176" fontId="6" fillId="0" borderId="0" applyFon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0" applyNumberFormat="0" applyBorder="0" applyAlignment="0" applyProtection="0"/>
    <xf numFmtId="0" fontId="13" fillId="0" borderId="0" applyNumberFormat="0" applyFill="0" applyBorder="0" applyAlignment="0" applyProtection="0">
      <alignment vertical="center"/>
    </xf>
    <xf numFmtId="0" fontId="16" fillId="21" borderId="4" applyNumberFormat="0" applyAlignment="0" applyProtection="0">
      <alignment vertical="center"/>
    </xf>
    <xf numFmtId="0" fontId="3" fillId="4" borderId="0" applyNumberFormat="0" applyBorder="0" applyProtection="0">
      <alignment horizontal="center" vertical="center"/>
    </xf>
    <xf numFmtId="0" fontId="6" fillId="22" borderId="5" applyNumberFormat="0" applyFont="0" applyAlignment="0" applyProtection="0">
      <alignment vertical="center"/>
    </xf>
    <xf numFmtId="0" fontId="2" fillId="10" borderId="0" applyNumberFormat="0" applyBorder="0" applyProtection="0">
      <alignment horizontal="left" vertical="center" indent="1"/>
    </xf>
    <xf numFmtId="0" fontId="18" fillId="0" borderId="0" applyNumberFormat="0" applyFill="0" applyBorder="0" applyAlignment="0" applyProtection="0">
      <alignment vertical="center"/>
    </xf>
    <xf numFmtId="0" fontId="2" fillId="5" borderId="0" applyNumberFormat="0" applyBorder="0" applyAlignment="0" applyProtection="0"/>
    <xf numFmtId="0" fontId="1" fillId="0" borderId="0" applyNumberFormat="0" applyFill="0" applyBorder="0" applyProtection="0">
      <alignment vertical="top"/>
    </xf>
    <xf numFmtId="0" fontId="9" fillId="0" borderId="0" applyNumberFormat="0" applyFill="0" applyBorder="0" applyAlignment="0" applyProtection="0">
      <alignment vertical="center"/>
    </xf>
    <xf numFmtId="0" fontId="17" fillId="0" borderId="0" applyNumberFormat="0" applyFill="0" applyBorder="0" applyProtection="0">
      <alignment vertical="top"/>
    </xf>
    <xf numFmtId="0" fontId="2" fillId="2" borderId="0" applyNumberFormat="0" applyProtection="0">
      <alignment horizontal="right" vertical="center" indent="1"/>
    </xf>
    <xf numFmtId="0" fontId="0" fillId="0" borderId="0" applyNumberFormat="0" applyFill="0" applyBorder="0" applyProtection="0">
      <alignment horizontal="left" vertical="center" indent="2"/>
    </xf>
    <xf numFmtId="0" fontId="14" fillId="17" borderId="3" applyNumberFormat="0" applyAlignment="0" applyProtection="0">
      <alignment vertical="center"/>
    </xf>
    <xf numFmtId="0" fontId="2" fillId="6" borderId="0" applyNumberFormat="0" applyBorder="0" applyAlignment="0" applyProtection="0"/>
    <xf numFmtId="0" fontId="12" fillId="16" borderId="0" applyNumberFormat="0" applyBorder="0" applyAlignment="0" applyProtection="0">
      <alignment vertical="center"/>
    </xf>
    <xf numFmtId="0" fontId="11" fillId="15" borderId="2" applyNumberFormat="0" applyAlignment="0" applyProtection="0">
      <alignment vertical="center"/>
    </xf>
    <xf numFmtId="0" fontId="0" fillId="23" borderId="0" applyNumberFormat="0" applyBorder="0" applyAlignment="0" applyProtection="0"/>
    <xf numFmtId="0" fontId="19" fillId="15" borderId="3" applyNumberFormat="0" applyAlignment="0" applyProtection="0">
      <alignment vertical="center"/>
    </xf>
    <xf numFmtId="0" fontId="10" fillId="0" borderId="1" applyNumberFormat="0" applyFill="0" applyAlignment="0" applyProtection="0">
      <alignment vertical="center"/>
    </xf>
    <xf numFmtId="1" fontId="0" fillId="0" borderId="0" applyFill="0" applyBorder="0" applyProtection="0">
      <alignment horizontal="center" vertical="center"/>
    </xf>
    <xf numFmtId="0" fontId="20" fillId="24" borderId="0" applyNumberFormat="0" applyBorder="0" applyAlignment="0" applyProtection="0">
      <alignment vertical="center"/>
    </xf>
    <xf numFmtId="0" fontId="8" fillId="13" borderId="0" applyNumberFormat="0" applyBorder="0" applyAlignment="0" applyProtection="0">
      <alignment vertical="center"/>
    </xf>
    <xf numFmtId="0" fontId="5" fillId="3" borderId="0" applyNumberFormat="0" applyBorder="0" applyAlignment="0" applyProtection="0"/>
    <xf numFmtId="0" fontId="21" fillId="25" borderId="0" applyNumberFormat="0" applyBorder="0" applyAlignment="0" applyProtection="0">
      <alignment vertical="center"/>
    </xf>
    <xf numFmtId="0" fontId="5" fillId="9"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alignment vertical="center"/>
    </xf>
    <xf numFmtId="0" fontId="0" fillId="29" borderId="0" applyNumberFormat="0" applyBorder="0" applyAlignment="0" applyProtection="0"/>
    <xf numFmtId="0" fontId="7" fillId="12" borderId="0" applyNumberFormat="0" applyBorder="0" applyAlignment="0" applyProtection="0">
      <alignment vertical="center"/>
    </xf>
    <xf numFmtId="0" fontId="5" fillId="30" borderId="0" applyNumberFormat="0" applyBorder="0" applyAlignment="0" applyProtection="0"/>
    <xf numFmtId="0" fontId="0" fillId="4" borderId="0" applyNumberFormat="0" applyBorder="0" applyAlignment="0" applyProtection="0"/>
    <xf numFmtId="0" fontId="5" fillId="32" borderId="0" applyNumberFormat="0" applyBorder="0" applyAlignment="0" applyProtection="0"/>
    <xf numFmtId="0" fontId="0" fillId="28" borderId="0" applyNumberFormat="0" applyBorder="0" applyProtection="0">
      <alignment horizontal="center" vertical="center"/>
    </xf>
    <xf numFmtId="0" fontId="2" fillId="7" borderId="0" applyNumberFormat="0" applyBorder="0" applyAlignment="0" applyProtection="0"/>
    <xf numFmtId="0" fontId="7" fillId="19" borderId="0" applyNumberFormat="0" applyBorder="0" applyAlignment="0" applyProtection="0">
      <alignment vertical="center"/>
    </xf>
    <xf numFmtId="0" fontId="2" fillId="8" borderId="0" applyNumberFormat="0" applyBorder="0" applyAlignment="0" applyProtection="0"/>
    <xf numFmtId="0" fontId="7" fillId="31" borderId="0" applyNumberFormat="0" applyBorder="0" applyAlignment="0" applyProtection="0">
      <alignment vertical="center"/>
    </xf>
    <xf numFmtId="0" fontId="5" fillId="14" borderId="0" applyNumberFormat="0" applyBorder="0" applyAlignment="0" applyProtection="0"/>
    <xf numFmtId="0" fontId="2" fillId="3" borderId="0" applyNumberFormat="0" applyBorder="0" applyAlignment="0" applyProtection="0"/>
    <xf numFmtId="0" fontId="0" fillId="18" borderId="0" applyNumberFormat="0" applyBorder="0" applyAlignment="0" applyProtection="0"/>
    <xf numFmtId="0" fontId="0" fillId="0" borderId="0" applyNumberFormat="0" applyFill="0" applyBorder="0">
      <alignment horizontal="left" vertical="center" wrapText="1" indent="2"/>
    </xf>
    <xf numFmtId="0" fontId="4" fillId="0" borderId="0">
      <alignment horizontal="center"/>
    </xf>
  </cellStyleXfs>
  <cellXfs count="24">
    <xf numFmtId="0" fontId="0" fillId="0" borderId="0" xfId="0">
      <alignment horizontal="left" vertical="center"/>
    </xf>
    <xf numFmtId="0" fontId="1" fillId="0" borderId="0" xfId="16">
      <alignment vertical="top"/>
    </xf>
    <xf numFmtId="0" fontId="0" fillId="0" borderId="0" xfId="49">
      <alignment horizontal="left" vertical="center" wrapText="1" indent="2"/>
    </xf>
    <xf numFmtId="0" fontId="0" fillId="0" borderId="0" xfId="0" applyProtection="1">
      <alignment horizontal="left" vertical="center"/>
    </xf>
    <xf numFmtId="0" fontId="1" fillId="0" borderId="0" xfId="16" applyAlignment="1" applyProtection="1">
      <alignment vertical="top"/>
    </xf>
    <xf numFmtId="0" fontId="2" fillId="2" borderId="0" xfId="19" applyProtection="1">
      <alignment horizontal="right" vertical="center" indent="1"/>
    </xf>
    <xf numFmtId="0" fontId="2" fillId="3" borderId="0" xfId="47" applyAlignment="1" applyProtection="1">
      <alignment horizontal="center" vertical="center"/>
    </xf>
    <xf numFmtId="0" fontId="0" fillId="4" borderId="0" xfId="39" applyAlignment="1" applyProtection="1">
      <alignment horizontal="left" vertical="center"/>
    </xf>
    <xf numFmtId="0" fontId="2" fillId="5" borderId="0" xfId="15" applyAlignment="1" applyProtection="1">
      <alignment horizontal="center" vertical="center"/>
    </xf>
    <xf numFmtId="0" fontId="3" fillId="4" borderId="0" xfId="11" applyProtection="1">
      <alignment horizontal="center" vertical="center"/>
    </xf>
    <xf numFmtId="0" fontId="0" fillId="0" borderId="0" xfId="0" applyAlignment="1" applyProtection="1">
      <alignment horizontal="center" vertical="center"/>
    </xf>
    <xf numFmtId="0" fontId="0" fillId="4" borderId="0" xfId="39" applyBorder="1" applyAlignment="1" applyProtection="1">
      <alignment horizontal="left" vertical="center" indent="1"/>
    </xf>
    <xf numFmtId="0" fontId="0" fillId="0" borderId="0" xfId="0" applyFont="1" applyFill="1" applyBorder="1" applyAlignment="1" applyProtection="1">
      <alignment horizontal="center" vertical="center"/>
    </xf>
    <xf numFmtId="0" fontId="0" fillId="0" borderId="0" xfId="49" applyFill="1" applyBorder="1" applyProtection="1">
      <alignment horizontal="left" vertical="center" wrapText="1" indent="2"/>
    </xf>
    <xf numFmtId="0" fontId="0" fillId="0" borderId="0" xfId="0" applyFont="1" applyFill="1" applyBorder="1" applyAlignment="1" applyProtection="1">
      <alignment horizontal="left" vertical="center" indent="1"/>
    </xf>
    <xf numFmtId="179" fontId="0" fillId="0" borderId="0" xfId="0" applyNumberFormat="1" applyFont="1" applyFill="1" applyBorder="1" applyAlignment="1" applyProtection="1">
      <alignment horizontal="center" vertical="center"/>
    </xf>
    <xf numFmtId="0" fontId="2" fillId="6" borderId="0" xfId="22" applyFont="1" applyAlignment="1" applyProtection="1">
      <alignment horizontal="center" vertical="center"/>
    </xf>
    <xf numFmtId="179" fontId="2" fillId="7" borderId="0" xfId="42" applyNumberFormat="1" applyFont="1" applyAlignment="1" applyProtection="1">
      <alignment horizontal="center" vertical="center"/>
    </xf>
    <xf numFmtId="179" fontId="2" fillId="8" borderId="0" xfId="44" applyNumberFormat="1" applyFont="1" applyAlignment="1" applyProtection="1">
      <alignment horizontal="center" vertical="center"/>
    </xf>
    <xf numFmtId="0" fontId="0" fillId="0" borderId="0" xfId="39" applyFont="1" applyFill="1" applyBorder="1" applyAlignment="1" applyProtection="1">
      <alignment horizontal="center" vertical="center"/>
    </xf>
    <xf numFmtId="1" fontId="0" fillId="0" borderId="0" xfId="28" applyFill="1" applyBorder="1" applyProtection="1">
      <alignment horizontal="center" vertical="center"/>
    </xf>
    <xf numFmtId="0" fontId="0" fillId="0" borderId="0" xfId="0" applyAlignment="1" applyProtection="1">
      <alignment horizontal="left" vertical="center" wrapText="1"/>
    </xf>
    <xf numFmtId="0" fontId="0" fillId="0" borderId="0" xfId="49" applyFill="1" applyBorder="1">
      <alignment horizontal="left" vertical="center" wrapText="1" indent="2"/>
    </xf>
    <xf numFmtId="0" fontId="4" fillId="0" borderId="0" xfId="50" applyProtection="1">
      <alignment horizontal="center"/>
    </xf>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 name="Employee" xfId="49"/>
    <cellStyle name="Label" xfId="50"/>
  </cellStyles>
  <dxfs count="417">
    <dxf>
      <fill>
        <patternFill patternType="none"/>
      </fill>
    </dxf>
    <dxf/>
    <dxf/>
    <dxf/>
    <dxf/>
    <dxf>
      <font>
        <name val="Calibri"/>
        <scheme val="none"/>
        <b val="0"/>
        <i val="0"/>
        <strike val="0"/>
        <u val="none"/>
        <sz val="11"/>
        <color theme="1"/>
      </font>
      <numFmt numFmtId="179" formatCode="0;0;"/>
      <fill>
        <patternFill patternType="none"/>
      </fill>
      <alignment horizontal="center" vertical="center"/>
      <border>
        <left/>
        <right/>
        <top/>
        <bottom/>
      </border>
    </dxf>
    <dxf/>
    <dxf/>
    <dxf/>
    <dxf/>
    <dxf/>
    <dxf/>
    <dxf/>
    <dxf/>
    <dxf/>
    <dxf/>
    <dxf/>
    <dxf/>
    <dxf/>
    <dxf/>
    <dxf/>
    <dxf/>
    <dxf/>
    <dxf/>
    <dxf/>
    <dxf/>
    <dxf/>
    <dxf/>
    <dxf/>
    <dxf/>
    <dxf/>
    <dxf/>
    <dxf/>
    <dxf>
      <font>
        <color theme="1"/>
      </font>
      <fill>
        <patternFill patternType="solid">
          <bgColor theme="8" tint="0.599963377788629"/>
        </patternFill>
      </fill>
    </dxf>
    <dxf>
      <font>
        <color theme="1"/>
      </font>
      <fill>
        <patternFill patternType="solid">
          <bgColor theme="7" tint="0.599963377788629"/>
        </patternFill>
      </fill>
    </dxf>
    <dxf>
      <font>
        <color theme="1"/>
      </font>
      <fill>
        <patternFill patternType="solid">
          <bgColor theme="6" tint="0.399945066682943"/>
        </patternFill>
      </fill>
    </dxf>
    <dxf>
      <font>
        <color theme="1"/>
      </font>
      <fill>
        <patternFill patternType="solid">
          <bgColor theme="5" tint="0.599963377788629"/>
        </patternFill>
      </fill>
    </dxf>
    <dxf>
      <font>
        <color theme="1"/>
      </font>
      <fill>
        <patternFill patternType="solid">
          <bgColor theme="4" tint="0.399945066682943"/>
        </patternFill>
      </fill>
    </dxf>
    <dxf>
      <fill>
        <patternFill patternType="none"/>
      </fill>
    </dxf>
    <dxf/>
    <dxf/>
    <dxf/>
    <dxf/>
    <dxf/>
    <dxf/>
    <dxf/>
    <dxf/>
    <dxf/>
    <dxf/>
    <dxf/>
    <dxf/>
    <dxf/>
    <dxf/>
    <dxf/>
    <dxf/>
    <dxf/>
    <dxf/>
    <dxf/>
    <dxf/>
    <dxf/>
    <dxf/>
    <dxf/>
    <dxf/>
    <dxf/>
    <dxf/>
    <dxf/>
    <dxf/>
    <dxf/>
    <dxf/>
    <dxf/>
    <dxf/>
    <dxf>
      <font>
        <color theme="0"/>
      </font>
    </dxf>
    <dxf>
      <font>
        <b val="0"/>
        <i val="0"/>
        <color theme="3"/>
      </font>
    </dxf>
    <dxf>
      <fill>
        <patternFill patternType="none"/>
      </fill>
    </dxf>
    <dxf/>
    <dxf/>
    <dxf/>
    <dxf/>
    <dxf/>
    <dxf/>
    <dxf/>
    <dxf/>
    <dxf/>
    <dxf/>
    <dxf/>
    <dxf/>
    <dxf/>
    <dxf/>
    <dxf/>
    <dxf/>
    <dxf/>
    <dxf/>
    <dxf/>
    <dxf/>
    <dxf/>
    <dxf/>
    <dxf/>
    <dxf/>
    <dxf/>
    <dxf/>
    <dxf/>
    <dxf/>
    <dxf/>
    <dxf/>
    <dxf/>
    <dxf>
      <numFmt numFmtId="1" formatCode="0"/>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ont>
        <name val="Calibri"/>
        <scheme val="none"/>
        <b val="0"/>
        <i val="0"/>
        <strike val="0"/>
        <u val="none"/>
        <sz val="11"/>
        <color theme="1"/>
      </font>
      <numFmt numFmtId="179" formatCode="0;0;"/>
      <fill>
        <patternFill patternType="none"/>
      </fill>
      <alignment horizontal="center" vertical="center"/>
      <border>
        <left/>
        <right/>
        <top/>
        <bottom/>
      </border>
    </dxf>
    <dxf>
      <fill>
        <patternFill patternType="solid">
          <bgColor theme="6" tint="0.799981688894314"/>
        </patternFill>
      </fill>
      <border>
        <left/>
        <right/>
        <top style="thin">
          <color theme="0" tint="-0.14996795556505"/>
        </top>
        <bottom style="medium">
          <color theme="2" tint="-0.499984740745262"/>
        </bottom>
        <vertical/>
        <horizontal/>
      </border>
    </dxf>
    <dxf>
      <font>
        <color theme="1"/>
      </font>
      <fill>
        <patternFill patternType="solid">
          <bgColor theme="6" tint="0.799981688894314"/>
        </patternFill>
      </fill>
      <border>
        <left/>
        <right/>
        <top style="thin">
          <color theme="0" tint="-0.149937437055574"/>
        </top>
        <bottom style="medium">
          <color theme="2" tint="-0.499984740745262"/>
        </bottom>
        <vertical/>
        <horizontal style="thin">
          <color theme="0" tint="-0.149937437055574"/>
        </horizontal>
      </border>
    </dxf>
    <dxf>
      <font>
        <color theme="1"/>
      </font>
      <fill>
        <patternFill patternType="solid">
          <bgColor theme="2"/>
        </patternFill>
      </fill>
      <border>
        <left/>
        <right/>
        <top/>
        <bottom style="thin">
          <color theme="0" tint="-0.14996795556505"/>
        </bottom>
        <vertical/>
        <horizontal/>
      </border>
    </dxf>
    <dxf>
      <font>
        <color theme="1"/>
      </font>
      <fill>
        <patternFill patternType="none"/>
      </fill>
      <border>
        <left/>
        <right/>
        <top style="thin">
          <color theme="0" tint="-0.14996795556505"/>
        </top>
        <bottom style="thin">
          <color theme="0" tint="-0.149937437055574"/>
        </bottom>
        <vertical/>
        <horizontal/>
      </border>
    </dxf>
    <dxf>
      <fill>
        <patternFill patternType="solid">
          <bgColor theme="0" tint="-0.14996795556505"/>
        </patternFill>
      </fill>
      <border>
        <left style="thin">
          <color theme="0"/>
        </left>
        <right style="thin">
          <color theme="0"/>
        </right>
        <vertical style="thin">
          <color theme="0"/>
        </vertical>
      </border>
    </dxf>
    <dxf>
      <fill>
        <patternFill patternType="solid">
          <bgColor theme="0" tint="-0.0499893185216834"/>
        </patternFill>
      </fill>
      <border>
        <left style="thin">
          <color theme="0"/>
        </left>
        <right style="thin">
          <color theme="0"/>
        </right>
        <vertical style="thin">
          <color theme="0"/>
        </vertical>
      </border>
    </dxf>
    <dxf>
      <fill>
        <patternFill patternType="solid">
          <bgColor theme="0" tint="-0.14996795556505"/>
        </patternFill>
      </fill>
    </dxf>
    <dxf>
      <fill>
        <patternFill patternType="solid">
          <fgColor theme="4" tint="0.799920651875362"/>
          <bgColor theme="0" tint="-0.0499893185216834"/>
        </patternFill>
      </fill>
    </dxf>
    <dxf>
      <font>
        <color theme="1"/>
      </font>
      <fill>
        <patternFill patternType="none"/>
      </fill>
      <border>
        <left/>
        <right/>
        <top/>
        <bottom style="thin">
          <color theme="0" tint="-0.14996795556505"/>
        </bottom>
        <vertical/>
        <horizontal style="thin">
          <color theme="0" tint="-0.14996795556505"/>
        </horizontal>
      </border>
    </dxf>
    <dxf>
      <font>
        <color theme="1"/>
      </font>
      <fill>
        <patternFill patternType="none"/>
      </fill>
      <border>
        <left/>
        <right/>
        <top style="thin">
          <color theme="2" tint="-0.0999176000244148"/>
        </top>
        <bottom style="thin">
          <color theme="2" tint="-0.0999481185338908"/>
        </bottom>
        <vertical/>
        <horizontal style="thin">
          <color theme="2" tint="-0.0999176000244148"/>
        </horizontal>
      </border>
    </dxf>
    <dxf>
      <font>
        <color theme="1"/>
      </font>
      <fill>
        <patternFill patternType="solid">
          <bgColor theme="6" tint="0.799981688894314"/>
        </patternFill>
      </fill>
      <border>
        <left style="thin">
          <color theme="0"/>
        </left>
        <right style="thin">
          <color theme="0"/>
        </right>
        <top/>
        <bottom style="medium">
          <color theme="2" tint="-0.499984740745262"/>
        </bottom>
        <vertical style="thin">
          <color theme="0"/>
        </vertical>
        <horizontal/>
      </border>
    </dxf>
    <dxf>
      <font>
        <color theme="0"/>
      </font>
      <fill>
        <patternFill patternType="solid">
          <bgColor theme="3"/>
        </patternFill>
      </fill>
    </dxf>
    <dxf>
      <font>
        <color theme="1"/>
      </font>
      <border>
        <left/>
        <right/>
        <top/>
        <bottom/>
        <vertical style="thin">
          <color theme="0"/>
        </vertical>
        <horizontal/>
      </border>
    </dxf>
  </dxfs>
  <tableStyles count="1" defaultTableStyle="Employee Absence Table" defaultPivotStyle="PivotStyleLight16">
    <tableStyle name="Employee Absence Table" pivot="0" count="13">
      <tableStyleElement type="wholeTable" dxfId="416"/>
      <tableStyleElement type="headerRow" dxfId="415"/>
      <tableStyleElement type="totalRow" dxfId="414"/>
      <tableStyleElement type="firstColumn" dxfId="413"/>
      <tableStyleElement type="lastColumn" dxfId="412"/>
      <tableStyleElement type="firstRowStripe" dxfId="411"/>
      <tableStyleElement type="secondRowStripe" dxfId="410"/>
      <tableStyleElement type="firstColumnStripe" dxfId="409"/>
      <tableStyleElement type="secondColumnStripe" dxfId="408"/>
      <tableStyleElement type="firstHeaderCell" dxfId="407"/>
      <tableStyleElement type="lastHeaderCell" dxfId="406"/>
      <tableStyleElement type="firstTotalCell" dxfId="405"/>
      <tableStyleElement type="lastTotalCell" dxfId="40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ables/table1.xml><?xml version="1.0" encoding="utf-8"?>
<table xmlns="http://schemas.openxmlformats.org/spreadsheetml/2006/main" id="3" name="January" displayName="January" ref="B6:AH12" totalsRowCount="1">
  <autoFilter ref="B6:AH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name="Employee Name" totalsRowFunction="custom">
      <totalsRowFormula>MonthName&amp;" Total"</totalsRowFormula>
       dataDxfId="0"
    </tableColumn>
    <tableColumn id="2" name="1" totalsRowFunction="custom">
      <totalsRowFormula>SUBTOTAL(103,January!$C$7:$C$11)</totalsRowFormula>
       dataDxfId="1"
    </tableColumn>
    <tableColumn id="3" name="2" totalsRowFunction="custom">
      <totalsRowFormula>SUBTOTAL(103,January!$D$7:$D$11)</totalsRowFormula>
       dataDxfId="2"
    </tableColumn>
    <tableColumn id="4" name="3" totalsRowFunction="custom">
      <totalsRowFormula>SUBTOTAL(103,January!$E$7:$E$11)</totalsRowFormula>
       dataDxfId="3"
    </tableColumn>
    <tableColumn id="5" name="4" totalsRowFunction="custom">
      <totalsRowFormula>SUBTOTAL(103,January!$F$7:$F$11)</totalsRowFormula>
       dataDxfId="4"
    </tableColumn>
    <tableColumn id="6" name="5" totalsRowFunction="custom">
      <totalsRowFormula>SUBTOTAL(103,January!$G$7:$G$11)</totalsRowFormula>
       dataDxfId="5"
    </tableColumn>
    <tableColumn id="7" name="6" totalsRowFunction="custom">
      <totalsRowFormula>SUBTOTAL(103,January!$H$7:$H$11)</totalsRowFormula>
       dataDxfId="6"
    </tableColumn>
    <tableColumn id="8" name="7" totalsRowFunction="custom">
      <totalsRowFormula>SUBTOTAL(103,January!$I$7:$I$11)</totalsRowFormula>
       dataDxfId="7"
    </tableColumn>
    <tableColumn id="9" name="8" totalsRowFunction="custom">
      <totalsRowFormula>SUBTOTAL(103,January!$J$7:$J$11)</totalsRowFormula>
       dataDxfId="8"
    </tableColumn>
    <tableColumn id="10" name="9" totalsRowFunction="custom">
      <totalsRowFormula>SUBTOTAL(103,January!$K$7:$K$11)</totalsRowFormula>
       dataDxfId="9"
    </tableColumn>
    <tableColumn id="11" name="10" totalsRowFunction="custom">
      <totalsRowFormula>SUBTOTAL(103,January!$L$7:$L$11)</totalsRowFormula>
       dataDxfId="10"
    </tableColumn>
    <tableColumn id="12" name="11" totalsRowFunction="custom">
      <totalsRowFormula>SUBTOTAL(103,January!$M$7:$M$11)</totalsRowFormula>
       dataDxfId="11"
    </tableColumn>
    <tableColumn id="13" name="12" totalsRowFunction="custom">
      <totalsRowFormula>SUBTOTAL(103,January!$N$7:$N$11)</totalsRowFormula>
       dataDxfId="12"
    </tableColumn>
    <tableColumn id="14" name="13" totalsRowFunction="custom">
      <totalsRowFormula>SUBTOTAL(103,January!$O$7:$O$11)</totalsRowFormula>
       dataDxfId="13"
    </tableColumn>
    <tableColumn id="15" name="14" totalsRowFunction="custom">
      <totalsRowFormula>SUBTOTAL(103,January!$P$7:$P$11)</totalsRowFormula>
       dataDxfId="14"
    </tableColumn>
    <tableColumn id="16" name="15" totalsRowFunction="custom">
      <totalsRowFormula>SUBTOTAL(103,January!$Q$7:$Q$11)</totalsRowFormula>
       dataDxfId="15"
    </tableColumn>
    <tableColumn id="17" name="16" totalsRowFunction="custom">
      <totalsRowFormula>SUBTOTAL(103,January!$R$7:$R$11)</totalsRowFormula>
       dataDxfId="16"
    </tableColumn>
    <tableColumn id="18" name="17" totalsRowFunction="custom">
      <totalsRowFormula>SUBTOTAL(103,January!$S$7:$S$11)</totalsRowFormula>
       dataDxfId="17"
    </tableColumn>
    <tableColumn id="19" name="18" totalsRowFunction="custom">
      <totalsRowFormula>SUBTOTAL(103,January!$T$7:$T$11)</totalsRowFormula>
       dataDxfId="18"
    </tableColumn>
    <tableColumn id="20" name="19" totalsRowFunction="custom">
      <totalsRowFormula>SUBTOTAL(103,January!$U$7:$U$11)</totalsRowFormula>
       dataDxfId="19"
    </tableColumn>
    <tableColumn id="21" name="20" totalsRowFunction="custom">
      <totalsRowFormula>SUBTOTAL(103,January!$V$7:$V$11)</totalsRowFormula>
       dataDxfId="20"
    </tableColumn>
    <tableColumn id="22" name="21" totalsRowFunction="custom">
      <totalsRowFormula>SUBTOTAL(103,January!$W$7:$W$11)</totalsRowFormula>
       dataDxfId="21"
    </tableColumn>
    <tableColumn id="23" name="22" totalsRowFunction="custom">
      <totalsRowFormula>SUBTOTAL(103,January!$X$7:$X$11)</totalsRowFormula>
       dataDxfId="22"
    </tableColumn>
    <tableColumn id="24" name="23" totalsRowFunction="custom">
      <totalsRowFormula>SUBTOTAL(103,January!$Y$7:$Y$11)</totalsRowFormula>
       dataDxfId="23"
    </tableColumn>
    <tableColumn id="25" name="24" totalsRowFunction="custom">
      <totalsRowFormula>SUBTOTAL(103,January!$Z$7:$Z$11)</totalsRowFormula>
       dataDxfId="24"
    </tableColumn>
    <tableColumn id="26" name="25" totalsRowFunction="custom">
      <totalsRowFormula>SUBTOTAL(103,January!$AA$7:$AA$11)</totalsRowFormula>
       dataDxfId="25"
    </tableColumn>
    <tableColumn id="27" name="26" totalsRowFunction="custom">
      <totalsRowFormula>SUBTOTAL(103,January!$AB$7:$AB$11)</totalsRowFormula>
       dataDxfId="26"
    </tableColumn>
    <tableColumn id="28" name="27" totalsRowFunction="custom">
      <totalsRowFormula>SUBTOTAL(103,January!$AC$7:$AC$11)</totalsRowFormula>
       dataDxfId="27"
    </tableColumn>
    <tableColumn id="29" name="28" totalsRowFunction="custom">
      <totalsRowFormula>SUBTOTAL(103,January!$AD$7:$AD$11)</totalsRowFormula>
       dataDxfId="28"
    </tableColumn>
    <tableColumn id="30" name="29" totalsRowFunction="custom">
      <totalsRowFormula>SUBTOTAL(103,January!$AE$7:$AE$11)</totalsRowFormula>
       dataDxfId="29"
    </tableColumn>
    <tableColumn id="31" name="30" totalsRowFunction="custom">
      <totalsRowFormula>SUBTOTAL(103,January!$AF$7:$AF$11)</totalsRowFormula>
       dataDxfId="30"
    </tableColumn>
    <tableColumn id="32" name="31" totalsRowFunction="custom">
      <totalsRowFormula>SUBTOTAL(103,January!$AG$7:$AG$11)</totalsRowFormula>
       dataDxfId="31"
    </tableColumn>
    <tableColumn id="33" name="Total Days" totalsRowFunction="sum" dataDxfId="32"/>
  </tableColumns>
  <tableStyleInfo name="Employee Absence Table" showFirstColumn="1" showLastColumn="1" showRowStripes="1" showColumnStripes="0"/>
</table>
</file>

<file path=xl/tables/table2.xml><?xml version="1.0" encoding="utf-8"?>
<table xmlns="http://schemas.openxmlformats.org/spreadsheetml/2006/main" id="2" name="February" displayName="February" ref="B6:AH12" totalsRowCount="1">
  <tableColumns count="33">
    <tableColumn id="1" name="Employee Name" totalsRowFunction="custom">
      <totalsRowFormula>MonthName&amp;" Total"</totalsRowFormula>
       dataDxfId="38"
    </tableColumn>
    <tableColumn id="2" name="1" totalsRowFunction="count" dataDxfId="39"/>
    <tableColumn id="3" name="2" totalsRowFunction="count" dataDxfId="40"/>
    <tableColumn id="4" name="3" totalsRowFunction="count" dataDxfId="41"/>
    <tableColumn id="5" name="4" totalsRowFunction="count" dataDxfId="42"/>
    <tableColumn id="6" name="5" totalsRowFunction="count" dataDxfId="43"/>
    <tableColumn id="7" name="6" totalsRowFunction="count" dataDxfId="44"/>
    <tableColumn id="8" name="7" totalsRowFunction="count" dataDxfId="45"/>
    <tableColumn id="9" name="8" totalsRowFunction="count" dataDxfId="46"/>
    <tableColumn id="10" name="9" totalsRowFunction="count" dataDxfId="47"/>
    <tableColumn id="11" name="10" totalsRowFunction="count" dataDxfId="48"/>
    <tableColumn id="12" name="11" totalsRowFunction="count" dataDxfId="49"/>
    <tableColumn id="13" name="12" totalsRowFunction="count" dataDxfId="50"/>
    <tableColumn id="14" name="13" totalsRowFunction="count" dataDxfId="51"/>
    <tableColumn id="15" name="14" totalsRowFunction="count" dataDxfId="52"/>
    <tableColumn id="16" name="15" totalsRowFunction="count" dataDxfId="53"/>
    <tableColumn id="17" name="16" totalsRowFunction="count" dataDxfId="54"/>
    <tableColumn id="18" name="17" totalsRowFunction="count" dataDxfId="55"/>
    <tableColumn id="19" name="18" totalsRowFunction="count" dataDxfId="56"/>
    <tableColumn id="20" name="19" totalsRowFunction="count" dataDxfId="57"/>
    <tableColumn id="21" name="20" totalsRowFunction="count" dataDxfId="58"/>
    <tableColumn id="22" name="21" totalsRowFunction="count" dataDxfId="59"/>
    <tableColumn id="23" name="22" totalsRowFunction="count" dataDxfId="60"/>
    <tableColumn id="24" name="23" totalsRowFunction="count" dataDxfId="61"/>
    <tableColumn id="25" name="24" totalsRowFunction="count" dataDxfId="62"/>
    <tableColumn id="26" name="25" totalsRowFunction="count" dataDxfId="63"/>
    <tableColumn id="27" name="26" totalsRowFunction="count" dataDxfId="64"/>
    <tableColumn id="28" name="27" totalsRowFunction="count" dataDxfId="65"/>
    <tableColumn id="29" name="28" totalsRowFunction="count" dataDxfId="66"/>
    <tableColumn id="30" name="29" totalsRowFunction="count" dataDxfId="67"/>
    <tableColumn id="31" name=" " dataDxfId="68"/>
    <tableColumn id="32" name="  " dataDxfId="69"/>
    <tableColumn id="33" name="Total Days" totalsRowFunction="sum" dataDxfId="70"/>
  </tableColumns>
  <tableStyleInfo name="Employee Absence Table" showFirstColumn="1" showLastColumn="1" showRowStripes="1" showColumnStripes="0"/>
</table>
</file>

<file path=xl/tables/table3.xml><?xml version="1.0" encoding="utf-8"?>
<table xmlns="http://schemas.openxmlformats.org/spreadsheetml/2006/main" id="14" name="March" displayName="March" ref="B6:AH12" totalsRowCount="1">
  <tableColumns count="33">
    <tableColumn id="1" name="Employee Name" totalsRowFunction="custom">
      <totalsRowFormula>MonthName&amp;" Total"</totalsRowFormula>
       dataDxfId="73"
    </tableColumn>
    <tableColumn id="2" name="1" totalsRowFunction="count" dataDxfId="74"/>
    <tableColumn id="3" name="2" totalsRowFunction="count" dataDxfId="75"/>
    <tableColumn id="4" name="3" totalsRowFunction="count" dataDxfId="76"/>
    <tableColumn id="5" name="4" totalsRowFunction="count" dataDxfId="77"/>
    <tableColumn id="6" name="5" totalsRowFunction="count" dataDxfId="78"/>
    <tableColumn id="7" name="6" totalsRowFunction="count" dataDxfId="79"/>
    <tableColumn id="8" name="7" totalsRowFunction="count" dataDxfId="80"/>
    <tableColumn id="9" name="8" totalsRowFunction="count" dataDxfId="81"/>
    <tableColumn id="10" name="9" totalsRowFunction="count" dataDxfId="82"/>
    <tableColumn id="11" name="10" totalsRowFunction="count" dataDxfId="83"/>
    <tableColumn id="12" name="11" totalsRowFunction="count" dataDxfId="84"/>
    <tableColumn id="13" name="12" totalsRowFunction="count" dataDxfId="85"/>
    <tableColumn id="14" name="13" totalsRowFunction="count" dataDxfId="86"/>
    <tableColumn id="15" name="14" totalsRowFunction="count" dataDxfId="87"/>
    <tableColumn id="16" name="15" totalsRowFunction="count" dataDxfId="88"/>
    <tableColumn id="17" name="16" totalsRowFunction="count" dataDxfId="89"/>
    <tableColumn id="18" name="17" totalsRowFunction="count" dataDxfId="90"/>
    <tableColumn id="19" name="18" totalsRowFunction="count" dataDxfId="91"/>
    <tableColumn id="20" name="19" totalsRowFunction="count" dataDxfId="92"/>
    <tableColumn id="21" name="20" totalsRowFunction="count" dataDxfId="93"/>
    <tableColumn id="22" name="21" totalsRowFunction="count" dataDxfId="94"/>
    <tableColumn id="23" name="22" totalsRowFunction="count" dataDxfId="95"/>
    <tableColumn id="24" name="23" totalsRowFunction="count" dataDxfId="96"/>
    <tableColumn id="25" name="24" totalsRowFunction="count" dataDxfId="97"/>
    <tableColumn id="26" name="25" totalsRowFunction="count" dataDxfId="98"/>
    <tableColumn id="27" name="26" totalsRowFunction="count" dataDxfId="99"/>
    <tableColumn id="28" name="27" totalsRowFunction="count" dataDxfId="100"/>
    <tableColumn id="29" name="28" totalsRowFunction="count" dataDxfId="101"/>
    <tableColumn id="30" name="29" totalsRowFunction="count" dataDxfId="102"/>
    <tableColumn id="31" name="30" totalsRowFunction="count" dataDxfId="103"/>
    <tableColumn id="32" name="31" totalsRowFunction="sum" dataDxfId="104"/>
    <tableColumn id="33" name="Total Days" totalsRowFunction="sum" dataDxfId="105"/>
  </tableColumns>
  <tableStyleInfo name="Employee Absence Table" showFirstColumn="1" showLastColumn="1" showRowStripes="1" showColumnStripes="0"/>
</table>
</file>

<file path=xl/tables/table4.xml><?xml version="1.0" encoding="utf-8"?>
<table xmlns="http://schemas.openxmlformats.org/spreadsheetml/2006/main" id="15" name="April" displayName="April" ref="B6:AH12" totalsRowCount="1">
  <tableColumns count="33">
    <tableColumn id="1" name="Employee Name" totalsRowFunction="custom">
      <totalsRowFormula>MonthName&amp;" Total"</totalsRowFormula>
       dataDxfId="106"
    </tableColumn>
    <tableColumn id="2" name="1" totalsRowFunction="count" dataDxfId="107"/>
    <tableColumn id="3" name="2" totalsRowFunction="count" dataDxfId="108"/>
    <tableColumn id="4" name="3" totalsRowFunction="count" dataDxfId="109"/>
    <tableColumn id="5" name="4" totalsRowFunction="count" dataDxfId="110"/>
    <tableColumn id="6" name="5" totalsRowFunction="count" dataDxfId="111"/>
    <tableColumn id="7" name="6" totalsRowFunction="count" dataDxfId="112"/>
    <tableColumn id="8" name="7" totalsRowFunction="count" dataDxfId="113"/>
    <tableColumn id="9" name="8" totalsRowFunction="count" dataDxfId="114"/>
    <tableColumn id="10" name="9" totalsRowFunction="count" dataDxfId="115"/>
    <tableColumn id="11" name="10" totalsRowFunction="count" dataDxfId="116"/>
    <tableColumn id="12" name="11" totalsRowFunction="count" dataDxfId="117"/>
    <tableColumn id="13" name="12" totalsRowFunction="count" dataDxfId="118"/>
    <tableColumn id="14" name="13" totalsRowFunction="count" dataDxfId="119"/>
    <tableColumn id="15" name="14" totalsRowFunction="count" dataDxfId="120"/>
    <tableColumn id="16" name="15" totalsRowFunction="count" dataDxfId="121"/>
    <tableColumn id="17" name="16" totalsRowFunction="count" dataDxfId="122"/>
    <tableColumn id="18" name="17" totalsRowFunction="count" dataDxfId="123"/>
    <tableColumn id="19" name="18" totalsRowFunction="count" dataDxfId="124"/>
    <tableColumn id="20" name="19" totalsRowFunction="count" dataDxfId="125"/>
    <tableColumn id="21" name="20" totalsRowFunction="count" dataDxfId="126"/>
    <tableColumn id="22" name="21" totalsRowFunction="count" dataDxfId="127"/>
    <tableColumn id="23" name="22" totalsRowFunction="count" dataDxfId="128"/>
    <tableColumn id="24" name="23" totalsRowFunction="count" dataDxfId="129"/>
    <tableColumn id="25" name="24" totalsRowFunction="count" dataDxfId="130"/>
    <tableColumn id="26" name="25" totalsRowFunction="count" dataDxfId="131"/>
    <tableColumn id="27" name="26" totalsRowFunction="count" dataDxfId="132"/>
    <tableColumn id="28" name="27" totalsRowFunction="count" dataDxfId="133"/>
    <tableColumn id="29" name="28" totalsRowFunction="count" dataDxfId="134"/>
    <tableColumn id="30" name="29" totalsRowFunction="count" dataDxfId="135"/>
    <tableColumn id="31" name="30" totalsRowFunction="sum" dataDxfId="136"/>
    <tableColumn id="32" name="31" totalsRowFunction="sum" dataDxfId="137"/>
    <tableColumn id="33" name="Total Days" totalsRowFunction="sum" dataDxfId="138"/>
  </tableColumns>
  <tableStyleInfo name="Employee Absence Table" showFirstColumn="1" showLastColumn="1" showRowStripes="1" showColumnStripes="0"/>
</table>
</file>

<file path=xl/tables/table5.xml><?xml version="1.0" encoding="utf-8"?>
<table xmlns="http://schemas.openxmlformats.org/spreadsheetml/2006/main" id="16" name="May" displayName="May" ref="B6:AH12" totalsRowCount="1">
  <tableColumns count="33">
    <tableColumn id="1" name="Employee Name" totalsRowFunction="custom">
      <totalsRowFormula>MonthName&amp;" Total"</totalsRowFormula>
       dataDxfId="139"
    </tableColumn>
    <tableColumn id="2" name="1" totalsRowFunction="count" dataDxfId="140"/>
    <tableColumn id="3" name="2" totalsRowFunction="count" dataDxfId="141"/>
    <tableColumn id="4" name="3" totalsRowFunction="count" dataDxfId="142"/>
    <tableColumn id="5" name="4" totalsRowFunction="count" dataDxfId="143"/>
    <tableColumn id="6" name="5" totalsRowFunction="count" dataDxfId="144"/>
    <tableColumn id="7" name="6" totalsRowFunction="count" dataDxfId="145"/>
    <tableColumn id="8" name="7" totalsRowFunction="count" dataDxfId="146"/>
    <tableColumn id="9" name="8" totalsRowFunction="count" dataDxfId="147"/>
    <tableColumn id="10" name="9" totalsRowFunction="count" dataDxfId="148"/>
    <tableColumn id="11" name="10" totalsRowFunction="count" dataDxfId="149"/>
    <tableColumn id="12" name="11" totalsRowFunction="count" dataDxfId="150"/>
    <tableColumn id="13" name="12" totalsRowFunction="count" dataDxfId="151"/>
    <tableColumn id="14" name="13" totalsRowFunction="count" dataDxfId="152"/>
    <tableColumn id="15" name="14" totalsRowFunction="count" dataDxfId="153"/>
    <tableColumn id="16" name="15" totalsRowFunction="count" dataDxfId="154"/>
    <tableColumn id="17" name="16" totalsRowFunction="count" dataDxfId="155"/>
    <tableColumn id="18" name="17" totalsRowFunction="count" dataDxfId="156"/>
    <tableColumn id="19" name="18" totalsRowFunction="count" dataDxfId="157"/>
    <tableColumn id="20" name="19" totalsRowFunction="count" dataDxfId="158"/>
    <tableColumn id="21" name="20" totalsRowFunction="count" dataDxfId="159"/>
    <tableColumn id="22" name="21" totalsRowFunction="count" dataDxfId="160"/>
    <tableColumn id="23" name="22" totalsRowFunction="count" dataDxfId="161"/>
    <tableColumn id="24" name="23" totalsRowFunction="count" dataDxfId="162"/>
    <tableColumn id="25" name="24" totalsRowFunction="count" dataDxfId="163"/>
    <tableColumn id="26" name="25" totalsRowFunction="count" dataDxfId="164"/>
    <tableColumn id="27" name="26" totalsRowFunction="count" dataDxfId="165"/>
    <tableColumn id="28" name="27" totalsRowFunction="count" dataDxfId="166"/>
    <tableColumn id="29" name="28" totalsRowFunction="count" dataDxfId="167"/>
    <tableColumn id="30" name="29" totalsRowFunction="count" dataDxfId="168"/>
    <tableColumn id="31" name="30" totalsRowFunction="sum" dataDxfId="169"/>
    <tableColumn id="32" name="31" totalsRowFunction="sum" dataDxfId="170"/>
    <tableColumn id="33" name="Total Days" totalsRowFunction="sum" dataDxfId="171"/>
  </tableColumns>
  <tableStyleInfo name="Employee Absence Table" showFirstColumn="1" showLastColumn="1" showRowStripes="1" showColumnStripes="0"/>
</table>
</file>

<file path=xl/tables/table6.xml><?xml version="1.0" encoding="utf-8"?>
<table xmlns="http://schemas.openxmlformats.org/spreadsheetml/2006/main" id="17" name="June" displayName="June" ref="B6:AH12" totalsRowCount="1">
  <tableColumns count="33">
    <tableColumn id="1" name="Employee Name" totalsRowFunction="custom">
      <totalsRowFormula>MonthName&amp;" Total"</totalsRowFormula>
       dataDxfId="172"
    </tableColumn>
    <tableColumn id="2" name="1" totalsRowFunction="count" dataDxfId="173"/>
    <tableColumn id="3" name="2" totalsRowFunction="count" dataDxfId="174"/>
    <tableColumn id="4" name="3" totalsRowFunction="count" dataDxfId="175"/>
    <tableColumn id="5" name="4" totalsRowFunction="count" dataDxfId="176"/>
    <tableColumn id="6" name="5" totalsRowFunction="count" dataDxfId="177"/>
    <tableColumn id="7" name="6" totalsRowFunction="count" dataDxfId="178"/>
    <tableColumn id="8" name="7" totalsRowFunction="count" dataDxfId="179"/>
    <tableColumn id="9" name="8" totalsRowFunction="count" dataDxfId="180"/>
    <tableColumn id="10" name="9" totalsRowFunction="count" dataDxfId="181"/>
    <tableColumn id="11" name="10" totalsRowFunction="count" dataDxfId="182"/>
    <tableColumn id="12" name="11" totalsRowFunction="count" dataDxfId="183"/>
    <tableColumn id="13" name="12" totalsRowFunction="count" dataDxfId="184"/>
    <tableColumn id="14" name="13" totalsRowFunction="count" dataDxfId="185"/>
    <tableColumn id="15" name="14" totalsRowFunction="count" dataDxfId="186"/>
    <tableColumn id="16" name="15" totalsRowFunction="count" dataDxfId="187"/>
    <tableColumn id="17" name="16" totalsRowFunction="count" dataDxfId="188"/>
    <tableColumn id="18" name="17" totalsRowFunction="count" dataDxfId="189"/>
    <tableColumn id="19" name="18" totalsRowFunction="count" dataDxfId="190"/>
    <tableColumn id="20" name="19" totalsRowFunction="count" dataDxfId="191"/>
    <tableColumn id="21" name="20" totalsRowFunction="count" dataDxfId="192"/>
    <tableColumn id="22" name="21" totalsRowFunction="count" dataDxfId="193"/>
    <tableColumn id="23" name="22" totalsRowFunction="count" dataDxfId="194"/>
    <tableColumn id="24" name="23" totalsRowFunction="count" dataDxfId="195"/>
    <tableColumn id="25" name="24" totalsRowFunction="count" dataDxfId="196"/>
    <tableColumn id="26" name="25" totalsRowFunction="count" dataDxfId="197"/>
    <tableColumn id="27" name="26" totalsRowFunction="count" dataDxfId="198"/>
    <tableColumn id="28" name="27" totalsRowFunction="count" dataDxfId="199"/>
    <tableColumn id="29" name="28" totalsRowFunction="count" dataDxfId="200"/>
    <tableColumn id="30" name="29" totalsRowFunction="count" dataDxfId="201"/>
    <tableColumn id="31" name="30" totalsRowFunction="sum" dataDxfId="202"/>
    <tableColumn id="32" name="31" totalsRowFunction="sum" dataDxfId="203"/>
    <tableColumn id="33" name="Total Days" totalsRowFunction="sum" dataDxfId="204"/>
  </tableColumns>
  <tableStyleInfo name="Employee Absence Table" showFirstColumn="1" showLastColumn="1" showRowStripes="1" showColumnStripes="0"/>
</table>
</file>

<file path=xl/tables/table7.xml><?xml version="1.0" encoding="utf-8"?>
<table xmlns="http://schemas.openxmlformats.org/spreadsheetml/2006/main" id="18" name="July" displayName="July" ref="B6:AH12" totalsRowCount="1">
  <tableColumns count="33">
    <tableColumn id="1" name="Employee Name" totalsRowFunction="custom">
      <totalsRowFormula>MonthName&amp;" Total"</totalsRowFormula>
       dataDxfId="205"
    </tableColumn>
    <tableColumn id="2" name="1" totalsRowFunction="count" dataDxfId="206"/>
    <tableColumn id="3" name="2" totalsRowFunction="count" dataDxfId="207"/>
    <tableColumn id="4" name="3" totalsRowFunction="count" dataDxfId="208"/>
    <tableColumn id="5" name="4" totalsRowFunction="count" dataDxfId="209"/>
    <tableColumn id="6" name="5" totalsRowFunction="count" dataDxfId="210"/>
    <tableColumn id="7" name="6" totalsRowFunction="count" dataDxfId="211"/>
    <tableColumn id="8" name="7" totalsRowFunction="count" dataDxfId="212"/>
    <tableColumn id="9" name="8" totalsRowFunction="count" dataDxfId="213"/>
    <tableColumn id="10" name="9" totalsRowFunction="count" dataDxfId="214"/>
    <tableColumn id="11" name="10" totalsRowFunction="count" dataDxfId="215"/>
    <tableColumn id="12" name="11" totalsRowFunction="count" dataDxfId="216"/>
    <tableColumn id="13" name="12" totalsRowFunction="count" dataDxfId="217"/>
    <tableColumn id="14" name="13" totalsRowFunction="count" dataDxfId="218"/>
    <tableColumn id="15" name="14" totalsRowFunction="count" dataDxfId="219"/>
    <tableColumn id="16" name="15" totalsRowFunction="count" dataDxfId="220"/>
    <tableColumn id="17" name="16" totalsRowFunction="count" dataDxfId="221"/>
    <tableColumn id="18" name="17" totalsRowFunction="count" dataDxfId="222"/>
    <tableColumn id="19" name="18" totalsRowFunction="count" dataDxfId="223"/>
    <tableColumn id="20" name="19" totalsRowFunction="count" dataDxfId="224"/>
    <tableColumn id="21" name="20" totalsRowFunction="count" dataDxfId="225"/>
    <tableColumn id="22" name="21" totalsRowFunction="count" dataDxfId="226"/>
    <tableColumn id="23" name="22" totalsRowFunction="count" dataDxfId="227"/>
    <tableColumn id="24" name="23" totalsRowFunction="count" dataDxfId="228"/>
    <tableColumn id="25" name="24" totalsRowFunction="count" dataDxfId="229"/>
    <tableColumn id="26" name="25" totalsRowFunction="count" dataDxfId="230"/>
    <tableColumn id="27" name="26" totalsRowFunction="count" dataDxfId="231"/>
    <tableColumn id="28" name="27" totalsRowFunction="count" dataDxfId="232"/>
    <tableColumn id="29" name="28" totalsRowFunction="count" dataDxfId="233"/>
    <tableColumn id="30" name="29" totalsRowFunction="count" dataDxfId="234"/>
    <tableColumn id="31" name="30" totalsRowFunction="sum" dataDxfId="235"/>
    <tableColumn id="32" name="31" totalsRowFunction="sum" dataDxfId="236"/>
    <tableColumn id="33" name="Total Days" totalsRowFunction="sum" dataDxfId="237"/>
  </tableColumns>
  <tableStyleInfo name="Employee Absence Table" showFirstColumn="1" showLastColumn="1" showRowStripes="1" showColumnStripes="0"/>
</table>
</file>

<file path=xl/tables/table8.xml><?xml version="1.0" encoding="utf-8"?>
<table xmlns="http://schemas.openxmlformats.org/spreadsheetml/2006/main" id="19" name="August" displayName="August" ref="B6:AH12" totalsRowCount="1">
  <tableColumns count="33">
    <tableColumn id="1" name="Employee Name" totalsRowFunction="custom">
      <totalsRowFormula>MonthName&amp;" Total"</totalsRowFormula>
       dataDxfId="238"
    </tableColumn>
    <tableColumn id="2" name="1" totalsRowFunction="count" dataDxfId="239"/>
    <tableColumn id="3" name="2" totalsRowFunction="count" dataDxfId="240"/>
    <tableColumn id="4" name="3" totalsRowFunction="count" dataDxfId="241"/>
    <tableColumn id="5" name="4" totalsRowFunction="count" dataDxfId="242"/>
    <tableColumn id="6" name="5" totalsRowFunction="count" dataDxfId="243"/>
    <tableColumn id="7" name="6" totalsRowFunction="count" dataDxfId="244"/>
    <tableColumn id="8" name="7" totalsRowFunction="count" dataDxfId="245"/>
    <tableColumn id="9" name="8" totalsRowFunction="count" dataDxfId="246"/>
    <tableColumn id="10" name="9" totalsRowFunction="count" dataDxfId="247"/>
    <tableColumn id="11" name="10" totalsRowFunction="count" dataDxfId="248"/>
    <tableColumn id="12" name="11" totalsRowFunction="count" dataDxfId="249"/>
    <tableColumn id="13" name="12" totalsRowFunction="count" dataDxfId="250"/>
    <tableColumn id="14" name="13" totalsRowFunction="count" dataDxfId="251"/>
    <tableColumn id="15" name="14" totalsRowFunction="count" dataDxfId="252"/>
    <tableColumn id="16" name="15" totalsRowFunction="count" dataDxfId="253"/>
    <tableColumn id="17" name="16" totalsRowFunction="count" dataDxfId="254"/>
    <tableColumn id="18" name="17" totalsRowFunction="count" dataDxfId="255"/>
    <tableColumn id="19" name="18" totalsRowFunction="count" dataDxfId="256"/>
    <tableColumn id="20" name="19" totalsRowFunction="count" dataDxfId="257"/>
    <tableColumn id="21" name="20" totalsRowFunction="count" dataDxfId="258"/>
    <tableColumn id="22" name="21" totalsRowFunction="count" dataDxfId="259"/>
    <tableColumn id="23" name="22" totalsRowFunction="count" dataDxfId="260"/>
    <tableColumn id="24" name="23" totalsRowFunction="count" dataDxfId="261"/>
    <tableColumn id="25" name="24" totalsRowFunction="count" dataDxfId="262"/>
    <tableColumn id="26" name="25" totalsRowFunction="count" dataDxfId="263"/>
    <tableColumn id="27" name="26" totalsRowFunction="count" dataDxfId="264"/>
    <tableColumn id="28" name="27" totalsRowFunction="count" dataDxfId="265"/>
    <tableColumn id="29" name="28" totalsRowFunction="count" dataDxfId="266"/>
    <tableColumn id="30" name="29" totalsRowFunction="count" dataDxfId="267"/>
    <tableColumn id="31" name="30" totalsRowFunction="sum" dataDxfId="268"/>
    <tableColumn id="32" name="31" totalsRowFunction="sum" dataDxfId="269"/>
    <tableColumn id="33" name="Total Days" totalsRowFunction="sum" dataDxfId="270"/>
  </tableColumns>
  <tableStyleInfo name="Employee Absence Table" showFirstColumn="1" showLastColumn="1" showRowStripes="1" showColumnStripes="0"/>
</table>
</file>

<file path=xl/tables/table9.xml><?xml version="1.0" encoding="utf-8"?>
<table xmlns="http://schemas.openxmlformats.org/spreadsheetml/2006/main" id="20" name="September" displayName="September" ref="B6:AH12" totalsRowCount="1">
  <tableColumns count="33">
    <tableColumn id="1" name="Employee Name" totalsRowFunction="custom">
      <totalsRowFormula>MonthName&amp;" Total"</totalsRowFormula>
       dataDxfId="271"
    </tableColumn>
    <tableColumn id="2" name="1" totalsRowFunction="count" dataDxfId="272"/>
    <tableColumn id="3" name="2" totalsRowFunction="count" dataDxfId="273"/>
    <tableColumn id="4" name="3" totalsRowFunction="count" dataDxfId="274"/>
    <tableColumn id="5" name="4" totalsRowFunction="count" dataDxfId="275"/>
    <tableColumn id="6" name="5" totalsRowFunction="count" dataDxfId="276"/>
    <tableColumn id="7" name="6" totalsRowFunction="count" dataDxfId="277"/>
    <tableColumn id="8" name="7" totalsRowFunction="count" dataDxfId="278"/>
    <tableColumn id="9" name="8" totalsRowFunction="count" dataDxfId="279"/>
    <tableColumn id="10" name="9" totalsRowFunction="count" dataDxfId="280"/>
    <tableColumn id="11" name="10" totalsRowFunction="count" dataDxfId="281"/>
    <tableColumn id="12" name="11" totalsRowFunction="count" dataDxfId="282"/>
    <tableColumn id="13" name="12" totalsRowFunction="count" dataDxfId="283"/>
    <tableColumn id="14" name="13" totalsRowFunction="count" dataDxfId="284"/>
    <tableColumn id="15" name="14" totalsRowFunction="count" dataDxfId="285"/>
    <tableColumn id="16" name="15" totalsRowFunction="count" dataDxfId="286"/>
    <tableColumn id="17" name="16" totalsRowFunction="count" dataDxfId="287"/>
    <tableColumn id="18" name="17" totalsRowFunction="count" dataDxfId="288"/>
    <tableColumn id="19" name="18" totalsRowFunction="count" dataDxfId="289"/>
    <tableColumn id="20" name="19" totalsRowFunction="count" dataDxfId="290"/>
    <tableColumn id="21" name="20" totalsRowFunction="count" dataDxfId="291"/>
    <tableColumn id="22" name="21" totalsRowFunction="count" dataDxfId="292"/>
    <tableColumn id="23" name="22" totalsRowFunction="count" dataDxfId="293"/>
    <tableColumn id="24" name="23" totalsRowFunction="count" dataDxfId="294"/>
    <tableColumn id="25" name="24" totalsRowFunction="count" dataDxfId="295"/>
    <tableColumn id="26" name="25" totalsRowFunction="count" dataDxfId="296"/>
    <tableColumn id="27" name="26" totalsRowFunction="count" dataDxfId="297"/>
    <tableColumn id="28" name="27" totalsRowFunction="count" dataDxfId="298"/>
    <tableColumn id="29" name="28" totalsRowFunction="count" dataDxfId="299"/>
    <tableColumn id="30" name="29" totalsRowFunction="count" dataDxfId="300"/>
    <tableColumn id="31" name="30" totalsRowFunction="sum" dataDxfId="301"/>
    <tableColumn id="32" name="31" totalsRowFunction="sum" dataDxfId="302"/>
    <tableColumn id="33" name="Total Days" totalsRowFunction="sum" dataDxfId="303"/>
  </tableColumns>
  <tableStyleInfo name="Employee Absence Table" showFirstColumn="1" showLastColumn="1" showRowStripes="1" showColumnStripes="0"/>
</table>
</file>

<file path=xl/tables/table10.xml><?xml version="1.0" encoding="utf-8"?>
<table xmlns="http://schemas.openxmlformats.org/spreadsheetml/2006/main" id="21" name="October" displayName="October" ref="B6:AH12" totalsRowCount="1">
  <tableColumns count="33">
    <tableColumn id="1" name="Employee Name" totalsRowFunction="custom">
      <totalsRowFormula>MonthName&amp;" Total"</totalsRowFormula>
       dataDxfId="304"
    </tableColumn>
    <tableColumn id="2" name="1" totalsRowFunction="count" dataDxfId="305"/>
    <tableColumn id="3" name="2" totalsRowFunction="count" dataDxfId="306"/>
    <tableColumn id="4" name="3" totalsRowFunction="count" dataDxfId="307"/>
    <tableColumn id="5" name="4" totalsRowFunction="count" dataDxfId="308"/>
    <tableColumn id="6" name="5" totalsRowFunction="count" dataDxfId="309"/>
    <tableColumn id="7" name="6" totalsRowFunction="count" dataDxfId="310"/>
    <tableColumn id="8" name="7" totalsRowFunction="count" dataDxfId="311"/>
    <tableColumn id="9" name="8" totalsRowFunction="count" dataDxfId="312"/>
    <tableColumn id="10" name="9" totalsRowFunction="count" dataDxfId="313"/>
    <tableColumn id="11" name="10" totalsRowFunction="count" dataDxfId="314"/>
    <tableColumn id="12" name="11" totalsRowFunction="count" dataDxfId="315"/>
    <tableColumn id="13" name="12" totalsRowFunction="count" dataDxfId="316"/>
    <tableColumn id="14" name="13" totalsRowFunction="count" dataDxfId="317"/>
    <tableColumn id="15" name="14" totalsRowFunction="count" dataDxfId="318"/>
    <tableColumn id="16" name="15" totalsRowFunction="count" dataDxfId="319"/>
    <tableColumn id="17" name="16" totalsRowFunction="count" dataDxfId="320"/>
    <tableColumn id="18" name="17" totalsRowFunction="count" dataDxfId="321"/>
    <tableColumn id="19" name="18" totalsRowFunction="count" dataDxfId="322"/>
    <tableColumn id="20" name="19" totalsRowFunction="count" dataDxfId="323"/>
    <tableColumn id="21" name="20" totalsRowFunction="count" dataDxfId="324"/>
    <tableColumn id="22" name="21" totalsRowFunction="count" dataDxfId="325"/>
    <tableColumn id="23" name="22" totalsRowFunction="count" dataDxfId="326"/>
    <tableColumn id="24" name="23" totalsRowFunction="count" dataDxfId="327"/>
    <tableColumn id="25" name="24" totalsRowFunction="count" dataDxfId="328"/>
    <tableColumn id="26" name="25" totalsRowFunction="count" dataDxfId="329"/>
    <tableColumn id="27" name="26" totalsRowFunction="count" dataDxfId="330"/>
    <tableColumn id="28" name="27" totalsRowFunction="count" dataDxfId="331"/>
    <tableColumn id="29" name="28" totalsRowFunction="count" dataDxfId="332"/>
    <tableColumn id="30" name="29" totalsRowFunction="count" dataDxfId="333"/>
    <tableColumn id="31" name="30" totalsRowFunction="sum" dataDxfId="334"/>
    <tableColumn id="32" name="31" totalsRowFunction="sum" dataDxfId="335"/>
    <tableColumn id="33" name="Total Days" totalsRowFunction="sum" dataDxfId="336"/>
  </tableColumns>
  <tableStyleInfo name="Employee Absence Table" showFirstColumn="1" showLastColumn="1" showRowStripes="1" showColumnStripes="0"/>
</table>
</file>

<file path=xl/tables/table11.xml><?xml version="1.0" encoding="utf-8"?>
<table xmlns="http://schemas.openxmlformats.org/spreadsheetml/2006/main" id="22" name="November" displayName="November" ref="B6:AH12" totalsRowCount="1">
  <tableColumns count="33">
    <tableColumn id="1" name="Employee Name" totalsRowFunction="custom">
      <totalsRowFormula>MonthName&amp;" Total"</totalsRowFormula>
       dataDxfId="337"
    </tableColumn>
    <tableColumn id="2" name="1" totalsRowFunction="count" dataDxfId="338"/>
    <tableColumn id="3" name="2" totalsRowFunction="count" dataDxfId="339"/>
    <tableColumn id="4" name="3" totalsRowFunction="count" dataDxfId="340"/>
    <tableColumn id="5" name="4" totalsRowFunction="count" dataDxfId="341"/>
    <tableColumn id="6" name="5" totalsRowFunction="count" dataDxfId="342"/>
    <tableColumn id="7" name="6" totalsRowFunction="count" dataDxfId="343"/>
    <tableColumn id="8" name="7" totalsRowFunction="count" dataDxfId="344"/>
    <tableColumn id="9" name="8" totalsRowFunction="count" dataDxfId="345"/>
    <tableColumn id="10" name="9" totalsRowFunction="count" dataDxfId="346"/>
    <tableColumn id="11" name="10" totalsRowFunction="count" dataDxfId="347"/>
    <tableColumn id="12" name="11" totalsRowFunction="count" dataDxfId="348"/>
    <tableColumn id="13" name="12" totalsRowFunction="count" dataDxfId="349"/>
    <tableColumn id="14" name="13" totalsRowFunction="count" dataDxfId="350"/>
    <tableColumn id="15" name="14" totalsRowFunction="count" dataDxfId="351"/>
    <tableColumn id="16" name="15" totalsRowFunction="count" dataDxfId="352"/>
    <tableColumn id="17" name="16" totalsRowFunction="count" dataDxfId="353"/>
    <tableColumn id="18" name="17" totalsRowFunction="count" dataDxfId="354"/>
    <tableColumn id="19" name="18" totalsRowFunction="count" dataDxfId="355"/>
    <tableColumn id="20" name="19" totalsRowFunction="count" dataDxfId="356"/>
    <tableColumn id="21" name="20" totalsRowFunction="count" dataDxfId="357"/>
    <tableColumn id="22" name="21" totalsRowFunction="count" dataDxfId="358"/>
    <tableColumn id="23" name="22" totalsRowFunction="count" dataDxfId="359"/>
    <tableColumn id="24" name="23" totalsRowFunction="count" dataDxfId="360"/>
    <tableColumn id="25" name="24" totalsRowFunction="count" dataDxfId="361"/>
    <tableColumn id="26" name="25" totalsRowFunction="count" dataDxfId="362"/>
    <tableColumn id="27" name="26" totalsRowFunction="count" dataDxfId="363"/>
    <tableColumn id="28" name="27" totalsRowFunction="count" dataDxfId="364"/>
    <tableColumn id="29" name="28" totalsRowFunction="count" dataDxfId="365"/>
    <tableColumn id="30" name="29" totalsRowFunction="count" dataDxfId="366"/>
    <tableColumn id="31" name="30" totalsRowFunction="sum" dataDxfId="367"/>
    <tableColumn id="32" name="31" totalsRowFunction="sum" dataDxfId="368"/>
    <tableColumn id="33" name="Total Days" totalsRowFunction="sum" dataDxfId="369"/>
  </tableColumns>
  <tableStyleInfo name="Employee Absence Table" showFirstColumn="1" showLastColumn="1" showRowStripes="1" showColumnStripes="0"/>
</table>
</file>

<file path=xl/tables/table12.xml><?xml version="1.0" encoding="utf-8"?>
<table xmlns="http://schemas.openxmlformats.org/spreadsheetml/2006/main" id="12" name="December" displayName="December" ref="B6:AH12" totalsRowCount="1">
  <tableColumns count="33">
    <tableColumn id="1" name="Employee Name" totalsRowFunction="custom">
      <totalsRowFormula>MonthName&amp;" Total"</totalsRowFormula>
       dataDxfId="370"
    </tableColumn>
    <tableColumn id="2" name="1" totalsRowFunction="count" dataDxfId="371"/>
    <tableColumn id="3" name="2" totalsRowFunction="count" dataDxfId="372"/>
    <tableColumn id="4" name="3" totalsRowFunction="count" dataDxfId="373"/>
    <tableColumn id="5" name="4" totalsRowFunction="count" dataDxfId="374"/>
    <tableColumn id="6" name="5" totalsRowFunction="count" dataDxfId="375"/>
    <tableColumn id="7" name="6" totalsRowFunction="count" dataDxfId="376"/>
    <tableColumn id="8" name="7" totalsRowFunction="count" dataDxfId="377"/>
    <tableColumn id="9" name="8" totalsRowFunction="count" dataDxfId="378"/>
    <tableColumn id="10" name="9" totalsRowFunction="count" dataDxfId="379"/>
    <tableColumn id="11" name="10" totalsRowFunction="count" dataDxfId="380"/>
    <tableColumn id="12" name="11" totalsRowFunction="count" dataDxfId="381"/>
    <tableColumn id="13" name="12" totalsRowFunction="count" dataDxfId="382"/>
    <tableColumn id="14" name="13" totalsRowFunction="count" dataDxfId="383"/>
    <tableColumn id="15" name="14" totalsRowFunction="count" dataDxfId="384"/>
    <tableColumn id="16" name="15" totalsRowFunction="count" dataDxfId="385"/>
    <tableColumn id="17" name="16" totalsRowFunction="count" dataDxfId="386"/>
    <tableColumn id="18" name="17" totalsRowFunction="count" dataDxfId="387"/>
    <tableColumn id="19" name="18" totalsRowFunction="count" dataDxfId="388"/>
    <tableColumn id="20" name="19" totalsRowFunction="count" dataDxfId="389"/>
    <tableColumn id="21" name="20" totalsRowFunction="count" dataDxfId="390"/>
    <tableColumn id="22" name="21" totalsRowFunction="count" dataDxfId="391"/>
    <tableColumn id="23" name="22" totalsRowFunction="count" dataDxfId="392"/>
    <tableColumn id="24" name="23" totalsRowFunction="count" dataDxfId="393"/>
    <tableColumn id="25" name="24" totalsRowFunction="count" dataDxfId="394"/>
    <tableColumn id="26" name="25" totalsRowFunction="count" dataDxfId="395"/>
    <tableColumn id="27" name="26" totalsRowFunction="count" dataDxfId="396"/>
    <tableColumn id="28" name="27" totalsRowFunction="count" dataDxfId="397"/>
    <tableColumn id="29" name="28" totalsRowFunction="count" dataDxfId="398"/>
    <tableColumn id="30" name="29" totalsRowFunction="count" dataDxfId="399"/>
    <tableColumn id="31" name="30" totalsRowFunction="sum" dataDxfId="400"/>
    <tableColumn id="32" name="31" totalsRowFunction="sum" dataDxfId="401"/>
    <tableColumn id="33" name="Total Days" totalsRowFunction="sum" dataDxfId="402"/>
  </tableColumns>
  <tableStyleInfo name="Employee Absence Table" showFirstColumn="1" showLastColumn="1" showRowStripes="1" showColumnStripes="0"/>
</table>
</file>

<file path=xl/tables/table13.xml><?xml version="1.0" encoding="utf-8"?>
<table xmlns="http://schemas.openxmlformats.org/spreadsheetml/2006/main" id="13" name="EmployeeName" displayName="EmployeeName" ref="B3:B8" totalsRowShown="0">
  <autoFilter ref="B3:B8"/>
  <tableColumns count="1">
    <tableColumn id="1" name="Employee Names" dataDxfId="403"/>
  </tableColumns>
  <tableStyleInfo name="Employee Absence Table" showFirstColumn="1" showLastColumn="1" showRowStripes="1" showColumnStripes="0"/>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899990844447157"/>
    <pageSetUpPr fitToPage="1"/>
  </sheetPr>
  <dimension ref="A1:AH12"/>
  <sheetViews>
    <sheetView showGridLines="0" tabSelected="1" workbookViewId="0">
      <selection activeCell="B2" sqref="B2"/>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1:2">
      <c r="A1" s="21"/>
      <c r="B1" s="4" t="s">
        <v>0</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34:34">
      <c r="AH3" s="23" t="s">
        <v>10</v>
      </c>
    </row>
    <row r="4" customHeight="1" spans="2:34">
      <c r="B4" s="9" t="s">
        <v>11</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v>2016</v>
      </c>
    </row>
    <row r="5" ht="15" customHeight="1" spans="2:34">
      <c r="B5" s="9"/>
      <c r="C5" s="10" t="str">
        <f>TEXT(WEEKDAY(DATE(CalendarYear,1,1),1),"aaa")</f>
        <v>Fri</v>
      </c>
      <c r="D5" s="10" t="str">
        <f>TEXT(WEEKDAY(DATE(CalendarYear,1,2),1),"aaa")</f>
        <v>Sat</v>
      </c>
      <c r="E5" s="10" t="str">
        <f>TEXT(WEEKDAY(DATE(CalendarYear,1,3),1),"aaa")</f>
        <v>Sun</v>
      </c>
      <c r="F5" s="10" t="str">
        <f>TEXT(WEEKDAY(DATE(CalendarYear,1,4),1),"aaa")</f>
        <v>Mon</v>
      </c>
      <c r="G5" s="10" t="str">
        <f>TEXT(WEEKDAY(DATE(CalendarYear,1,5),1),"aaa")</f>
        <v>Tue</v>
      </c>
      <c r="H5" s="10" t="str">
        <f>TEXT(WEEKDAY(DATE(CalendarYear,1,6),1),"aaa")</f>
        <v>Wed</v>
      </c>
      <c r="I5" s="10" t="str">
        <f>TEXT(WEEKDAY(DATE(CalendarYear,1,7),1),"aaa")</f>
        <v>Thu</v>
      </c>
      <c r="J5" s="10" t="str">
        <f>TEXT(WEEKDAY(DATE(CalendarYear,1,8),1),"aaa")</f>
        <v>Fri</v>
      </c>
      <c r="K5" s="10" t="str">
        <f>TEXT(WEEKDAY(DATE(CalendarYear,1,9),1),"aaa")</f>
        <v>Sat</v>
      </c>
      <c r="L5" s="10" t="str">
        <f>TEXT(WEEKDAY(DATE(CalendarYear,1,10),1),"aaa")</f>
        <v>Sun</v>
      </c>
      <c r="M5" s="10" t="str">
        <f>TEXT(WEEKDAY(DATE(CalendarYear,1,11),1),"aaa")</f>
        <v>Mon</v>
      </c>
      <c r="N5" s="10" t="str">
        <f>TEXT(WEEKDAY(DATE(CalendarYear,1,12),1),"aaa")</f>
        <v>Tue</v>
      </c>
      <c r="O5" s="10" t="str">
        <f>TEXT(WEEKDAY(DATE(CalendarYear,1,13),1),"aaa")</f>
        <v>Wed</v>
      </c>
      <c r="P5" s="10" t="str">
        <f>TEXT(WEEKDAY(DATE(CalendarYear,1,14),1),"aaa")</f>
        <v>Thu</v>
      </c>
      <c r="Q5" s="10" t="str">
        <f>TEXT(WEEKDAY(DATE(CalendarYear,1,15),1),"aaa")</f>
        <v>Fri</v>
      </c>
      <c r="R5" s="10" t="str">
        <f>TEXT(WEEKDAY(DATE(CalendarYear,1,16),1),"aaa")</f>
        <v>Sat</v>
      </c>
      <c r="S5" s="10" t="str">
        <f>TEXT(WEEKDAY(DATE(CalendarYear,1,17),1),"aaa")</f>
        <v>Sun</v>
      </c>
      <c r="T5" s="10" t="str">
        <f>TEXT(WEEKDAY(DATE(CalendarYear,1,18),1),"aaa")</f>
        <v>Mon</v>
      </c>
      <c r="U5" s="10" t="str">
        <f>TEXT(WEEKDAY(DATE(CalendarYear,1,19),1),"aaa")</f>
        <v>Tue</v>
      </c>
      <c r="V5" s="10" t="str">
        <f>TEXT(WEEKDAY(DATE(CalendarYear,1,20),1),"aaa")</f>
        <v>Wed</v>
      </c>
      <c r="W5" s="10" t="str">
        <f>TEXT(WEEKDAY(DATE(CalendarYear,1,21),1),"aaa")</f>
        <v>Thu</v>
      </c>
      <c r="X5" s="10" t="str">
        <f>TEXT(WEEKDAY(DATE(CalendarYear,1,22),1),"aaa")</f>
        <v>Fri</v>
      </c>
      <c r="Y5" s="10" t="str">
        <f>TEXT(WEEKDAY(DATE(CalendarYear,1,23),1),"aaa")</f>
        <v>Sat</v>
      </c>
      <c r="Z5" s="10" t="str">
        <f>TEXT(WEEKDAY(DATE(CalendarYear,1,24),1),"aaa")</f>
        <v>Sun</v>
      </c>
      <c r="AA5" s="10" t="str">
        <f>TEXT(WEEKDAY(DATE(CalendarYear,1,25),1),"aaa")</f>
        <v>Mon</v>
      </c>
      <c r="AB5" s="10" t="str">
        <f>TEXT(WEEKDAY(DATE(CalendarYear,1,26),1),"aaa")</f>
        <v>Tue</v>
      </c>
      <c r="AC5" s="10" t="str">
        <f>TEXT(WEEKDAY(DATE(CalendarYear,1,27),1),"aaa")</f>
        <v>Wed</v>
      </c>
      <c r="AD5" s="10" t="str">
        <f>TEXT(WEEKDAY(DATE(CalendarYear,1,28),1),"aaa")</f>
        <v>Thu</v>
      </c>
      <c r="AE5" s="10" t="str">
        <f>TEXT(WEEKDAY(DATE(CalendarYear,1,29),1),"aaa")</f>
        <v>Fri</v>
      </c>
      <c r="AF5" s="10" t="str">
        <f>TEXT(WEEKDAY(DATE(CalendarYear,1,30),1),"aaa")</f>
        <v>Sat</v>
      </c>
      <c r="AG5" s="10" t="str">
        <f>TEXT(WEEKDAY(DATE(CalendarYear,1,31),1),"aaa")</f>
        <v>Sun</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22" t="s">
        <v>46</v>
      </c>
      <c r="C7" s="12"/>
      <c r="D7" s="12"/>
      <c r="E7" s="12" t="s">
        <v>2</v>
      </c>
      <c r="F7" s="12" t="s">
        <v>2</v>
      </c>
      <c r="G7" s="12" t="s">
        <v>2</v>
      </c>
      <c r="H7" s="12" t="s">
        <v>2</v>
      </c>
      <c r="I7" s="12"/>
      <c r="J7" s="12"/>
      <c r="K7" s="12"/>
      <c r="L7" s="12"/>
      <c r="M7" s="12"/>
      <c r="N7" s="12"/>
      <c r="O7" s="12" t="s">
        <v>2</v>
      </c>
      <c r="P7" s="12"/>
      <c r="Q7" s="12"/>
      <c r="R7" s="12"/>
      <c r="S7" s="12"/>
      <c r="T7" s="12"/>
      <c r="U7" s="12"/>
      <c r="V7" s="12"/>
      <c r="W7" s="12"/>
      <c r="X7" s="12"/>
      <c r="Y7" s="12"/>
      <c r="Z7" s="12"/>
      <c r="AA7" s="12"/>
      <c r="AB7" s="12"/>
      <c r="AC7" s="12"/>
      <c r="AD7" s="12"/>
      <c r="AE7" s="12"/>
      <c r="AF7" s="12"/>
      <c r="AG7" s="12"/>
      <c r="AH7" s="20">
        <f>COUNTA(January!$C7:$AG7)</f>
        <v>5</v>
      </c>
    </row>
    <row r="8" customHeight="1" spans="2:34">
      <c r="B8" s="22" t="s">
        <v>47</v>
      </c>
      <c r="C8" s="12"/>
      <c r="D8" s="12"/>
      <c r="E8" s="12"/>
      <c r="F8" s="12"/>
      <c r="G8" s="12" t="s">
        <v>6</v>
      </c>
      <c r="H8" s="12" t="s">
        <v>6</v>
      </c>
      <c r="I8" s="12"/>
      <c r="J8" s="12"/>
      <c r="K8" s="12"/>
      <c r="L8" s="12"/>
      <c r="M8" s="12" t="s">
        <v>4</v>
      </c>
      <c r="N8" s="12"/>
      <c r="O8" s="12"/>
      <c r="P8" s="12"/>
      <c r="Q8" s="12"/>
      <c r="R8" s="12"/>
      <c r="S8" s="12"/>
      <c r="T8" s="12"/>
      <c r="U8" s="12"/>
      <c r="V8" s="12" t="s">
        <v>6</v>
      </c>
      <c r="W8" s="12"/>
      <c r="X8" s="12"/>
      <c r="Y8" s="12"/>
      <c r="Z8" s="12"/>
      <c r="AA8" s="12" t="s">
        <v>2</v>
      </c>
      <c r="AB8" s="12" t="s">
        <v>2</v>
      </c>
      <c r="AC8" s="12" t="s">
        <v>2</v>
      </c>
      <c r="AD8" s="12"/>
      <c r="AE8" s="12"/>
      <c r="AF8" s="12"/>
      <c r="AG8" s="12"/>
      <c r="AH8" s="20">
        <f>COUNTA(January!$C8:$AG8)</f>
        <v>7</v>
      </c>
    </row>
    <row r="9" customHeight="1" spans="2:34">
      <c r="B9" s="22" t="s">
        <v>48</v>
      </c>
      <c r="C9" s="12"/>
      <c r="D9" s="12"/>
      <c r="E9" s="12" t="s">
        <v>4</v>
      </c>
      <c r="F9" s="12"/>
      <c r="G9" s="12"/>
      <c r="H9" s="12"/>
      <c r="I9" s="12"/>
      <c r="J9" s="12"/>
      <c r="K9" s="12"/>
      <c r="L9" s="12"/>
      <c r="M9" s="12"/>
      <c r="N9" s="12"/>
      <c r="O9" s="12"/>
      <c r="P9" s="12" t="s">
        <v>6</v>
      </c>
      <c r="Q9" s="12"/>
      <c r="R9" s="12"/>
      <c r="S9" s="12"/>
      <c r="T9" s="12"/>
      <c r="U9" s="12"/>
      <c r="V9" s="12"/>
      <c r="W9" s="12"/>
      <c r="X9" s="12"/>
      <c r="Y9" s="12"/>
      <c r="Z9" s="12"/>
      <c r="AA9" s="12"/>
      <c r="AB9" s="12"/>
      <c r="AC9" s="12"/>
      <c r="AD9" s="12"/>
      <c r="AE9" s="12" t="s">
        <v>6</v>
      </c>
      <c r="AF9" s="12"/>
      <c r="AG9" s="12"/>
      <c r="AH9" s="20">
        <f>COUNTA(January!$C9:$AG9)</f>
        <v>3</v>
      </c>
    </row>
    <row r="10" customHeight="1" spans="2:34">
      <c r="B10" s="22" t="s">
        <v>49</v>
      </c>
      <c r="C10" s="12"/>
      <c r="D10" s="12"/>
      <c r="E10" s="12"/>
      <c r="F10" s="12"/>
      <c r="G10" s="12"/>
      <c r="H10" s="12"/>
      <c r="I10" s="12" t="s">
        <v>4</v>
      </c>
      <c r="J10" s="12"/>
      <c r="K10" s="12"/>
      <c r="L10" s="12"/>
      <c r="M10" s="12"/>
      <c r="N10" s="12"/>
      <c r="O10" s="12"/>
      <c r="P10" s="12"/>
      <c r="Q10" s="12"/>
      <c r="R10" s="12"/>
      <c r="S10" s="12"/>
      <c r="T10" s="12"/>
      <c r="U10" s="12" t="s">
        <v>2</v>
      </c>
      <c r="V10" s="12" t="s">
        <v>2</v>
      </c>
      <c r="W10" s="12" t="s">
        <v>2</v>
      </c>
      <c r="X10" s="12"/>
      <c r="Y10" s="12"/>
      <c r="Z10" s="12"/>
      <c r="AA10" s="12"/>
      <c r="AB10" s="12"/>
      <c r="AC10" s="12"/>
      <c r="AD10" s="12"/>
      <c r="AE10" s="12"/>
      <c r="AF10" s="12"/>
      <c r="AG10" s="12"/>
      <c r="AH10" s="20">
        <f>COUNTA(January!$C10:$AG10)</f>
        <v>4</v>
      </c>
    </row>
    <row r="11" customHeight="1" spans="2:34">
      <c r="B11" s="22" t="s">
        <v>50</v>
      </c>
      <c r="C11" s="12"/>
      <c r="D11" s="12"/>
      <c r="E11" s="12"/>
      <c r="F11" s="12" t="s">
        <v>6</v>
      </c>
      <c r="G11" s="12" t="s">
        <v>2</v>
      </c>
      <c r="H11" s="12" t="s">
        <v>2</v>
      </c>
      <c r="I11" s="12"/>
      <c r="J11" s="12"/>
      <c r="K11" s="12"/>
      <c r="L11" s="12"/>
      <c r="M11" s="12"/>
      <c r="N11" s="12"/>
      <c r="O11" s="12"/>
      <c r="P11" s="12"/>
      <c r="Q11" s="12"/>
      <c r="R11" s="12"/>
      <c r="S11" s="12" t="s">
        <v>6</v>
      </c>
      <c r="T11" s="12"/>
      <c r="U11" s="12"/>
      <c r="V11" s="12"/>
      <c r="W11" s="12"/>
      <c r="X11" s="12"/>
      <c r="Y11" s="12"/>
      <c r="Z11" s="12" t="s">
        <v>6</v>
      </c>
      <c r="AA11" s="12"/>
      <c r="AB11" s="12"/>
      <c r="AC11" s="12"/>
      <c r="AD11" s="12"/>
      <c r="AE11" s="12"/>
      <c r="AF11" s="12"/>
      <c r="AG11" s="12" t="s">
        <v>2</v>
      </c>
      <c r="AH11" s="20">
        <f>COUNTA(January!$C11:$AG11)</f>
        <v>6</v>
      </c>
    </row>
    <row r="12" customHeight="1" spans="2:34">
      <c r="B12" s="14" t="str">
        <f>MonthName&amp;" Total"</f>
        <v>January Total</v>
      </c>
      <c r="C12" s="15">
        <f>SUBTOTAL(103,January!$C$7:$C$11)</f>
        <v>0</v>
      </c>
      <c r="D12" s="15">
        <f>SUBTOTAL(103,January!$D$7:$D$11)</f>
        <v>0</v>
      </c>
      <c r="E12" s="15">
        <f>SUBTOTAL(103,January!$E$7:$E$11)</f>
        <v>2</v>
      </c>
      <c r="F12" s="15">
        <f>SUBTOTAL(103,January!$F$7:$F$11)</f>
        <v>2</v>
      </c>
      <c r="G12" s="15">
        <f>SUBTOTAL(103,January!$G$7:$G$11)</f>
        <v>3</v>
      </c>
      <c r="H12" s="15">
        <f>SUBTOTAL(103,January!$H$7:$H$11)</f>
        <v>3</v>
      </c>
      <c r="I12" s="15">
        <f>SUBTOTAL(103,January!$I$7:$I$11)</f>
        <v>1</v>
      </c>
      <c r="J12" s="15">
        <f>SUBTOTAL(103,January!$J$7:$J$11)</f>
        <v>0</v>
      </c>
      <c r="K12" s="15">
        <f>SUBTOTAL(103,January!$K$7:$K$11)</f>
        <v>0</v>
      </c>
      <c r="L12" s="15">
        <f>SUBTOTAL(103,January!$L$7:$L$11)</f>
        <v>0</v>
      </c>
      <c r="M12" s="15">
        <f>SUBTOTAL(103,January!$M$7:$M$11)</f>
        <v>1</v>
      </c>
      <c r="N12" s="15">
        <f>SUBTOTAL(103,January!$N$7:$N$11)</f>
        <v>0</v>
      </c>
      <c r="O12" s="15">
        <f>SUBTOTAL(103,January!$O$7:$O$11)</f>
        <v>1</v>
      </c>
      <c r="P12" s="15">
        <f>SUBTOTAL(103,January!$P$7:$P$11)</f>
        <v>1</v>
      </c>
      <c r="Q12" s="15">
        <f>SUBTOTAL(103,January!$Q$7:$Q$11)</f>
        <v>0</v>
      </c>
      <c r="R12" s="15">
        <f>SUBTOTAL(103,January!$R$7:$R$11)</f>
        <v>0</v>
      </c>
      <c r="S12" s="15">
        <f>SUBTOTAL(103,January!$S$7:$S$11)</f>
        <v>1</v>
      </c>
      <c r="T12" s="15">
        <f>SUBTOTAL(103,January!$T$7:$T$11)</f>
        <v>0</v>
      </c>
      <c r="U12" s="15">
        <f>SUBTOTAL(103,January!$U$7:$U$11)</f>
        <v>1</v>
      </c>
      <c r="V12" s="15">
        <f>SUBTOTAL(103,January!$V$7:$V$11)</f>
        <v>2</v>
      </c>
      <c r="W12" s="15">
        <f>SUBTOTAL(103,January!$W$7:$W$11)</f>
        <v>1</v>
      </c>
      <c r="X12" s="15">
        <f>SUBTOTAL(103,January!$X$7:$X$11)</f>
        <v>0</v>
      </c>
      <c r="Y12" s="15">
        <f>SUBTOTAL(103,January!$Y$7:$Y$11)</f>
        <v>0</v>
      </c>
      <c r="Z12" s="15">
        <f>SUBTOTAL(103,January!$Z$7:$Z$11)</f>
        <v>1</v>
      </c>
      <c r="AA12" s="15">
        <f>SUBTOTAL(103,January!$AA$7:$AA$11)</f>
        <v>1</v>
      </c>
      <c r="AB12" s="15">
        <f>SUBTOTAL(103,January!$AB$7:$AB$11)</f>
        <v>1</v>
      </c>
      <c r="AC12" s="15">
        <f>SUBTOTAL(103,January!$AC$7:$AC$11)</f>
        <v>1</v>
      </c>
      <c r="AD12" s="15">
        <f>SUBTOTAL(103,January!$AD$7:$AD$11)</f>
        <v>0</v>
      </c>
      <c r="AE12" s="15">
        <f>SUBTOTAL(103,January!$AE$7:$AE$11)</f>
        <v>1</v>
      </c>
      <c r="AF12" s="15">
        <f>SUBTOTAL(103,January!$AF$7:$AF$11)</f>
        <v>0</v>
      </c>
      <c r="AG12" s="15">
        <f>SUBTOTAL(103,January!$AG$7:$AG$11)</f>
        <v>1</v>
      </c>
      <c r="AH12" s="15">
        <f>SUBTOTAL(109,January[Total Days])</f>
        <v>25</v>
      </c>
    </row>
  </sheetData>
  <mergeCells count="6">
    <mergeCell ref="D2:F2"/>
    <mergeCell ref="H2:J2"/>
    <mergeCell ref="L2:M2"/>
    <mergeCell ref="O2:Q2"/>
    <mergeCell ref="S2:U2"/>
    <mergeCell ref="C4:AG4"/>
  </mergeCells>
  <conditionalFormatting sqref="AH7:AH11">
    <cfRule type="dataBar" priority="168">
      <dataBar>
        <cfvo type="num" val="0"/>
        <cfvo type="num" val="31"/>
        <color theme="2" tint="-0.249977111117893"/>
      </dataBar>
      <extLst>
        <ext xmlns:x14="http://schemas.microsoft.com/office/spreadsheetml/2009/9/main" uri="{B025F937-C7B1-47D3-B67F-A62EFF666E3E}">
          <x14:id>{1aee53c0-311f-486f-9ea8-acc9e1af286c}</x14:id>
        </ext>
      </extLst>
    </cfRule>
  </conditionalFormatting>
  <conditionalFormatting sqref="C7:AG11">
    <cfRule type="expression" priority="1" stopIfTrue="1">
      <formula>C7=""</formula>
    </cfRule>
    <cfRule type="expression" dxfId="33" priority="6" stopIfTrue="1">
      <formula>C7=KeyCustom2</formula>
    </cfRule>
    <cfRule type="expression" dxfId="34" priority="7" stopIfTrue="1">
      <formula>C7=KeyCustom1</formula>
    </cfRule>
    <cfRule type="expression" dxfId="35" priority="8" stopIfTrue="1">
      <formula>C7=KeySick</formula>
    </cfRule>
    <cfRule type="expression" dxfId="36" priority="9" stopIfTrue="1">
      <formula>C7=KeyPersonal</formula>
    </cfRule>
    <cfRule type="expression" dxfId="37" priority="10" stopIfTrue="1">
      <formula>C7=KeyHoliday</formula>
    </cfRule>
  </conditionalFormatting>
  <dataValidations count="16">
    <dataValidation allowBlank="1" showInputMessage="1" showErrorMessage="1" prompt="The letter &quot;P&quot; indicates absence due to personal reasons" sqref="G2"/>
    <dataValidation allowBlank="1" showInputMessage="1" showErrorMessage="1" prompt="Employee Absence Schedule tracks employee absence by days for each month. There are 13 worksheets: 12 monthly &amp; last one for employee names. Track January absence in this worksheet" sqref="A1"/>
    <dataValidation allowBlank="1" showInputMessage="1" showErrorMessage="1" prompt="Title of the worksheet is in this cell. Update the title and each worksheet will automatically inherit the change" sqref="B1"/>
    <dataValidation allowBlank="1" showInputMessage="1" showErrorMessage="1" prompt="The letter &quot;H&quot; indicates absence due to holiday" sqref="C2"/>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Enter year in the cell below" sqref="AH3"/>
    <dataValidation allowBlank="1" showInputMessage="1" showErrorMessage="1" prompt="Month of this absence schedule. Update the year in cell AH4. Track totals by month in the last cell of the table. Enter employee names in table column B" sqref="B4"/>
    <dataValidation allowBlank="1" showInputMessage="1" showErrorMessage="1" prompt="Enter year in this cell" sqref="AH4"/>
    <dataValidation allowBlank="1" showInputMessage="1" showErrorMessage="1" prompt="Weekdays in this row are automatically updated for the month according to the year entered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aee53c0-311f-486f-9ea8-acc9e1af286c}">
            <x14:dataBar minLength="0" maxLength="100">
              <x14:cfvo type="num">
                <xm:f>0</xm:f>
              </x14:cfvo>
              <x14:cfvo type="num">
                <xm:f>31</xm:f>
              </x14:cfvo>
              <x14:negativeFillColor rgb="FFFF0000"/>
              <x14:axisColor rgb="FF000000"/>
            </x14:dataBar>
          </x14:cfRule>
          <xm:sqref>AH7:AH11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749992370372631"/>
    <pageSetUpPr fitToPage="1"/>
  </sheetPr>
  <dimension ref="B1:AH12"/>
  <sheetViews>
    <sheetView showGridLines="0" workbookViewId="0">
      <selection activeCell="A1" sqref="A1"/>
    </sheetView>
  </sheetViews>
  <sheetFormatPr defaultColWidth="9.14285714285714"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row>
    <row r="4" customHeight="1" spans="2:34">
      <c r="B4" s="9" t="s">
        <v>51</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TEXT(WEEKDAY(DATE(CalendarYear,2,1),1),"aaa")</f>
        <v>Mon</v>
      </c>
      <c r="D5" s="10" t="str">
        <f>TEXT(WEEKDAY(DATE(CalendarYear,2,2),1),"aaa")</f>
        <v>Tue</v>
      </c>
      <c r="E5" s="10" t="str">
        <f>TEXT(WEEKDAY(DATE(CalendarYear,2,3),1),"aaa")</f>
        <v>Wed</v>
      </c>
      <c r="F5" s="10" t="str">
        <f>TEXT(WEEKDAY(DATE(CalendarYear,2,4),1),"aaa")</f>
        <v>Thu</v>
      </c>
      <c r="G5" s="10" t="str">
        <f>TEXT(WEEKDAY(DATE(CalendarYear,2,5),1),"aaa")</f>
        <v>Fri</v>
      </c>
      <c r="H5" s="10" t="str">
        <f>TEXT(WEEKDAY(DATE(CalendarYear,2,6),1),"aaa")</f>
        <v>Sat</v>
      </c>
      <c r="I5" s="10" t="str">
        <f>TEXT(WEEKDAY(DATE(CalendarYear,2,7),1),"aaa")</f>
        <v>Sun</v>
      </c>
      <c r="J5" s="10" t="str">
        <f>TEXT(WEEKDAY(DATE(CalendarYear,2,8),1),"aaa")</f>
        <v>Mon</v>
      </c>
      <c r="K5" s="10" t="str">
        <f>TEXT(WEEKDAY(DATE(CalendarYear,2,9),1),"aaa")</f>
        <v>Tue</v>
      </c>
      <c r="L5" s="10" t="str">
        <f>TEXT(WEEKDAY(DATE(CalendarYear,2,10),1),"aaa")</f>
        <v>Wed</v>
      </c>
      <c r="M5" s="10" t="str">
        <f>TEXT(WEEKDAY(DATE(CalendarYear,2,11),1),"aaa")</f>
        <v>Thu</v>
      </c>
      <c r="N5" s="10" t="str">
        <f>TEXT(WEEKDAY(DATE(CalendarYear,2,12),1),"aaa")</f>
        <v>Fri</v>
      </c>
      <c r="O5" s="10" t="str">
        <f>TEXT(WEEKDAY(DATE(CalendarYear,2,13),1),"aaa")</f>
        <v>Sat</v>
      </c>
      <c r="P5" s="10" t="str">
        <f>TEXT(WEEKDAY(DATE(CalendarYear,2,14),1),"aaa")</f>
        <v>Sun</v>
      </c>
      <c r="Q5" s="10" t="str">
        <f>TEXT(WEEKDAY(DATE(CalendarYear,2,15),1),"aaa")</f>
        <v>Mon</v>
      </c>
      <c r="R5" s="10" t="str">
        <f>TEXT(WEEKDAY(DATE(CalendarYear,2,16),1),"aaa")</f>
        <v>Tue</v>
      </c>
      <c r="S5" s="10" t="str">
        <f>TEXT(WEEKDAY(DATE(CalendarYear,2,17),1),"aaa")</f>
        <v>Wed</v>
      </c>
      <c r="T5" s="10" t="str">
        <f>TEXT(WEEKDAY(DATE(CalendarYear,2,18),1),"aaa")</f>
        <v>Thu</v>
      </c>
      <c r="U5" s="10" t="str">
        <f>TEXT(WEEKDAY(DATE(CalendarYear,2,19),1),"aaa")</f>
        <v>Fri</v>
      </c>
      <c r="V5" s="10" t="str">
        <f>TEXT(WEEKDAY(DATE(CalendarYear,2,20),1),"aaa")</f>
        <v>Sat</v>
      </c>
      <c r="W5" s="10" t="str">
        <f>TEXT(WEEKDAY(DATE(CalendarYear,2,21),1),"aaa")</f>
        <v>Sun</v>
      </c>
      <c r="X5" s="10" t="str">
        <f>TEXT(WEEKDAY(DATE(CalendarYear,2,22),1),"aaa")</f>
        <v>Mon</v>
      </c>
      <c r="Y5" s="10" t="str">
        <f>TEXT(WEEKDAY(DATE(CalendarYear,2,23),1),"aaa")</f>
        <v>Tue</v>
      </c>
      <c r="Z5" s="10" t="str">
        <f>TEXT(WEEKDAY(DATE(CalendarYear,2,24),1),"aaa")</f>
        <v>Wed</v>
      </c>
      <c r="AA5" s="10" t="str">
        <f>TEXT(WEEKDAY(DATE(CalendarYear,2,25),1),"aaa")</f>
        <v>Thu</v>
      </c>
      <c r="AB5" s="10" t="str">
        <f>TEXT(WEEKDAY(DATE(CalendarYear,2,26),1),"aaa")</f>
        <v>Fri</v>
      </c>
      <c r="AC5" s="10" t="str">
        <f>TEXT(WEEKDAY(DATE(CalendarYear,2,27),1),"aaa")</f>
        <v>Sat</v>
      </c>
      <c r="AD5" s="10" t="str">
        <f>TEXT(WEEKDAY(DATE(CalendarYear,2,28),1),"aaa")</f>
        <v>Sun</v>
      </c>
      <c r="AE5" s="10" t="str">
        <f>TEXT(WEEKDAY(DATE(CalendarYear,2,29),1),"aaa")</f>
        <v>Mon</v>
      </c>
      <c r="AF5" s="10"/>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52</v>
      </c>
      <c r="AG6" s="12" t="s">
        <v>53</v>
      </c>
      <c r="AH6" s="19" t="s">
        <v>45</v>
      </c>
    </row>
    <row r="7" customHeight="1" spans="2:34">
      <c r="B7" s="13" t="s">
        <v>46</v>
      </c>
      <c r="C7" s="12"/>
      <c r="D7" s="12"/>
      <c r="E7" s="12" t="s">
        <v>2</v>
      </c>
      <c r="F7" s="12" t="s">
        <v>2</v>
      </c>
      <c r="G7" s="12" t="s">
        <v>2</v>
      </c>
      <c r="H7" s="12" t="s">
        <v>2</v>
      </c>
      <c r="I7" s="12"/>
      <c r="J7" s="12"/>
      <c r="K7" s="12"/>
      <c r="L7" s="12"/>
      <c r="M7" s="12"/>
      <c r="N7" s="12"/>
      <c r="O7" s="12" t="s">
        <v>2</v>
      </c>
      <c r="P7" s="12"/>
      <c r="Q7" s="12"/>
      <c r="R7" s="12"/>
      <c r="S7" s="12"/>
      <c r="T7" s="12"/>
      <c r="U7" s="12"/>
      <c r="V7" s="12"/>
      <c r="W7" s="12"/>
      <c r="X7" s="12"/>
      <c r="Y7" s="12"/>
      <c r="Z7" s="12"/>
      <c r="AA7" s="12"/>
      <c r="AB7" s="12"/>
      <c r="AC7" s="12"/>
      <c r="AD7" s="12"/>
      <c r="AE7" s="12"/>
      <c r="AF7" s="12"/>
      <c r="AG7" s="12"/>
      <c r="AH7" s="20">
        <f>COUNTA(February[[#This Row],[1]:[29]])</f>
        <v>5</v>
      </c>
    </row>
    <row r="8" customHeight="1" spans="2:34">
      <c r="B8" s="13" t="s">
        <v>47</v>
      </c>
      <c r="C8" s="12"/>
      <c r="D8" s="12"/>
      <c r="E8" s="12"/>
      <c r="F8" s="12"/>
      <c r="G8" s="12" t="s">
        <v>6</v>
      </c>
      <c r="H8" s="12" t="s">
        <v>6</v>
      </c>
      <c r="I8" s="12"/>
      <c r="J8" s="12"/>
      <c r="K8" s="12"/>
      <c r="L8" s="12"/>
      <c r="M8" s="12" t="s">
        <v>4</v>
      </c>
      <c r="N8" s="12"/>
      <c r="O8" s="12"/>
      <c r="P8" s="12"/>
      <c r="Q8" s="12"/>
      <c r="R8" s="12"/>
      <c r="S8" s="12"/>
      <c r="T8" s="12"/>
      <c r="U8" s="12"/>
      <c r="V8" s="12" t="s">
        <v>6</v>
      </c>
      <c r="W8" s="12"/>
      <c r="X8" s="12"/>
      <c r="Y8" s="12"/>
      <c r="Z8" s="12"/>
      <c r="AA8" s="12" t="s">
        <v>2</v>
      </c>
      <c r="AB8" s="12" t="s">
        <v>2</v>
      </c>
      <c r="AC8" s="12" t="s">
        <v>2</v>
      </c>
      <c r="AD8" s="12"/>
      <c r="AE8" s="12"/>
      <c r="AF8" s="12"/>
      <c r="AG8" s="12"/>
      <c r="AH8" s="20">
        <f>COUNTA(February[[#This Row],[1]:[29]])</f>
        <v>7</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COUNTA(February[[#This Row],[1]:[29]])</f>
        <v>0</v>
      </c>
    </row>
    <row r="10" customHeight="1" spans="2:34">
      <c r="B10" s="13" t="s">
        <v>49</v>
      </c>
      <c r="C10" s="12"/>
      <c r="D10" s="12"/>
      <c r="E10" s="12" t="s">
        <v>6</v>
      </c>
      <c r="F10" s="12"/>
      <c r="G10" s="12"/>
      <c r="H10" s="12"/>
      <c r="I10" s="12"/>
      <c r="J10" s="12"/>
      <c r="K10" s="12"/>
      <c r="L10" s="12"/>
      <c r="M10" s="12"/>
      <c r="N10" s="12"/>
      <c r="O10" s="12"/>
      <c r="P10" s="12" t="s">
        <v>6</v>
      </c>
      <c r="Q10" s="12"/>
      <c r="R10" s="12"/>
      <c r="S10" s="12"/>
      <c r="T10" s="12" t="s">
        <v>4</v>
      </c>
      <c r="U10" s="12"/>
      <c r="V10" s="12"/>
      <c r="W10" s="12"/>
      <c r="X10" s="12"/>
      <c r="Y10" s="12"/>
      <c r="Z10" s="12"/>
      <c r="AA10" s="12"/>
      <c r="AB10" s="12"/>
      <c r="AC10" s="12"/>
      <c r="AD10" s="12" t="s">
        <v>6</v>
      </c>
      <c r="AE10" s="12"/>
      <c r="AF10" s="12"/>
      <c r="AG10" s="12"/>
      <c r="AH10" s="20">
        <f>COUNTA(February[[#This Row],[1]:[29]])</f>
        <v>4</v>
      </c>
    </row>
    <row r="11" customHeight="1" spans="2:34">
      <c r="B11" s="13" t="s">
        <v>50</v>
      </c>
      <c r="C11" s="12"/>
      <c r="D11" s="12"/>
      <c r="E11" s="12"/>
      <c r="F11" s="12"/>
      <c r="G11" s="12"/>
      <c r="H11" s="12"/>
      <c r="I11" s="12"/>
      <c r="J11" s="12" t="s">
        <v>2</v>
      </c>
      <c r="K11" s="12" t="s">
        <v>2</v>
      </c>
      <c r="L11" s="12" t="s">
        <v>2</v>
      </c>
      <c r="M11" s="12" t="s">
        <v>2</v>
      </c>
      <c r="N11" s="12"/>
      <c r="O11" s="12"/>
      <c r="P11" s="12"/>
      <c r="Q11" s="12"/>
      <c r="R11" s="12"/>
      <c r="S11" s="12"/>
      <c r="T11" s="12"/>
      <c r="U11" s="12"/>
      <c r="V11" s="12"/>
      <c r="W11" s="12"/>
      <c r="X11" s="12"/>
      <c r="Y11" s="12"/>
      <c r="Z11" s="12" t="s">
        <v>6</v>
      </c>
      <c r="AA11" s="12"/>
      <c r="AB11" s="12"/>
      <c r="AC11" s="12"/>
      <c r="AD11" s="12"/>
      <c r="AE11" s="12"/>
      <c r="AF11" s="12"/>
      <c r="AG11" s="12"/>
      <c r="AH11" s="20">
        <f>COUNTA(February[[#This Row],[1]:[29]])</f>
        <v>5</v>
      </c>
    </row>
    <row r="12" customHeight="1" spans="2:34">
      <c r="B12" s="14" t="str">
        <f>MonthName&amp;" Total"</f>
        <v>February Total</v>
      </c>
      <c r="C12" s="15">
        <f>SUBTOTAL(103,February[1])</f>
        <v>0</v>
      </c>
      <c r="D12" s="15">
        <f>SUBTOTAL(103,February[2])</f>
        <v>0</v>
      </c>
      <c r="E12" s="15">
        <f>SUBTOTAL(103,February[3])</f>
        <v>2</v>
      </c>
      <c r="F12" s="15">
        <f>SUBTOTAL(103,February[4])</f>
        <v>1</v>
      </c>
      <c r="G12" s="15">
        <f>SUBTOTAL(103,February[5])</f>
        <v>2</v>
      </c>
      <c r="H12" s="15">
        <f>SUBTOTAL(103,February[6])</f>
        <v>2</v>
      </c>
      <c r="I12" s="15">
        <f>SUBTOTAL(103,February[7])</f>
        <v>0</v>
      </c>
      <c r="J12" s="15">
        <f>SUBTOTAL(103,February[8])</f>
        <v>1</v>
      </c>
      <c r="K12" s="15">
        <f>SUBTOTAL(103,February[9])</f>
        <v>1</v>
      </c>
      <c r="L12" s="15">
        <f>SUBTOTAL(103,February[10])</f>
        <v>1</v>
      </c>
      <c r="M12" s="15">
        <f>SUBTOTAL(103,February[11])</f>
        <v>2</v>
      </c>
      <c r="N12" s="15">
        <f>SUBTOTAL(103,February[12])</f>
        <v>0</v>
      </c>
      <c r="O12" s="15">
        <f>SUBTOTAL(103,February[13])</f>
        <v>1</v>
      </c>
      <c r="P12" s="15">
        <f>SUBTOTAL(103,February[14])</f>
        <v>1</v>
      </c>
      <c r="Q12" s="15">
        <f>SUBTOTAL(103,February[15])</f>
        <v>0</v>
      </c>
      <c r="R12" s="15">
        <f>SUBTOTAL(103,February[16])</f>
        <v>0</v>
      </c>
      <c r="S12" s="15">
        <f>SUBTOTAL(103,February[17])</f>
        <v>0</v>
      </c>
      <c r="T12" s="15">
        <f>SUBTOTAL(103,February[18])</f>
        <v>1</v>
      </c>
      <c r="U12" s="15">
        <f>SUBTOTAL(103,February[19])</f>
        <v>0</v>
      </c>
      <c r="V12" s="15">
        <f>SUBTOTAL(103,February[20])</f>
        <v>1</v>
      </c>
      <c r="W12" s="15">
        <f>SUBTOTAL(103,February[21])</f>
        <v>0</v>
      </c>
      <c r="X12" s="15">
        <f>SUBTOTAL(103,February[22])</f>
        <v>0</v>
      </c>
      <c r="Y12" s="15">
        <f>SUBTOTAL(103,February[23])</f>
        <v>0</v>
      </c>
      <c r="Z12" s="15">
        <f>SUBTOTAL(103,February[24])</f>
        <v>1</v>
      </c>
      <c r="AA12" s="15">
        <f>SUBTOTAL(103,February[25])</f>
        <v>1</v>
      </c>
      <c r="AB12" s="15">
        <f>SUBTOTAL(103,February[26])</f>
        <v>1</v>
      </c>
      <c r="AC12" s="15">
        <f>SUBTOTAL(103,February[27])</f>
        <v>1</v>
      </c>
      <c r="AD12" s="15">
        <f>SUBTOTAL(103,February[28])</f>
        <v>1</v>
      </c>
      <c r="AE12" s="15">
        <f>SUBTOTAL(103,February[29])</f>
        <v>0</v>
      </c>
      <c r="AF12" s="15"/>
      <c r="AG12" s="15"/>
      <c r="AH12" s="15">
        <f>SUBTOTAL(109,February[Total Days])</f>
        <v>21</v>
      </c>
    </row>
  </sheetData>
  <mergeCells count="6">
    <mergeCell ref="D2:F2"/>
    <mergeCell ref="H2:J2"/>
    <mergeCell ref="L2:M2"/>
    <mergeCell ref="O2:Q2"/>
    <mergeCell ref="S2:U2"/>
    <mergeCell ref="C4:AG4"/>
  </mergeCells>
  <conditionalFormatting sqref="AE5">
    <cfRule type="expression" dxfId="71" priority="15">
      <formula>MONTH(DATE(CalendarYear,2,29))&lt;&gt;2</formula>
    </cfRule>
  </conditionalFormatting>
  <conditionalFormatting sqref="AE6">
    <cfRule type="expression" dxfId="72" priority="16">
      <formula>MONTH(DATE(CalendarYear,2,29))&lt;&gt;2</formula>
    </cfRule>
  </conditionalFormatting>
  <conditionalFormatting sqref="AH7:AH11">
    <cfRule type="dataBar" priority="153">
      <dataBar>
        <cfvo type="min"/>
        <cfvo type="formula" val="DATEDIF(DATE(CalendarYear,2,1),DATE(CalendarYear,3,1),&quot;d&quot;)"/>
        <color theme="2" tint="-0.249977111117893"/>
      </dataBar>
      <extLst>
        <ext xmlns:x14="http://schemas.microsoft.com/office/spreadsheetml/2009/9/main" uri="{B025F937-C7B1-47D3-B67F-A62EFF666E3E}">
          <x14:id>{7c3b9aa9-487a-459b-814e-fe9e057cb9b1}</x14:id>
        </ext>
      </extLst>
    </cfRule>
  </conditionalFormatting>
  <conditionalFormatting sqref="C7:AG11">
    <cfRule type="expression" priority="2" stopIfTrue="1">
      <formula>C7=""</formula>
    </cfRule>
    <cfRule type="expression" dxfId="33" priority="3" stopIfTrue="1">
      <formula>C7=KeyCustom2</formula>
    </cfRule>
    <cfRule type="expression" dxfId="34" priority="5" stopIfTrue="1">
      <formula>C7=KeyCustom1</formula>
    </cfRule>
    <cfRule type="expression" dxfId="35" priority="6" stopIfTrue="1">
      <formula>C7=KeySick</formula>
    </cfRule>
    <cfRule type="expression" dxfId="36" priority="7" stopIfTrue="1">
      <formula>C7=KeyPersonal</formula>
    </cfRule>
    <cfRule type="expression" dxfId="37" priority="8" stopIfTrue="1">
      <formula>C7=KeyHoliday</formula>
    </cfRule>
  </conditionalFormatting>
  <dataValidations count="15">
    <dataValidation allowBlank="1" showInputMessage="1" showErrorMessage="1" prompt="Enter a label to describe the custom key to the left" sqref="O2:Q2;S2:U2"/>
    <dataValidation allowBlank="1" showInputMessage="1" showErrorMessage="1" prompt="Track February absence in this worksheet" sqref="A1"/>
    <dataValidation allowBlank="1" showInputMessage="1" showErrorMessage="1" prompt="Automatically updated title is in this cell. To modify the title, update B1 on January worksheet" sqref="B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c3b9aa9-487a-459b-814e-fe9e057cb9b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54</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TEXT(WEEKDAY(DATE(CalendarYear,3,1),1),"aaa")</f>
        <v>Tue</v>
      </c>
      <c r="D5" s="10" t="str">
        <f>TEXT(WEEKDAY(DATE(CalendarYear,3,2),1),"aaa")</f>
        <v>Wed</v>
      </c>
      <c r="E5" s="10" t="str">
        <f>TEXT(WEEKDAY(DATE(CalendarYear,3,3),1),"aaa")</f>
        <v>Thu</v>
      </c>
      <c r="F5" s="10" t="str">
        <f>TEXT(WEEKDAY(DATE(CalendarYear,3,4),1),"aaa")</f>
        <v>Fri</v>
      </c>
      <c r="G5" s="10" t="str">
        <f>TEXT(WEEKDAY(DATE(CalendarYear,3,5),1),"aaa")</f>
        <v>Sat</v>
      </c>
      <c r="H5" s="10" t="str">
        <f>TEXT(WEEKDAY(DATE(CalendarYear,3,6),1),"aaa")</f>
        <v>Sun</v>
      </c>
      <c r="I5" s="10" t="str">
        <f>TEXT(WEEKDAY(DATE(CalendarYear,3,7),1),"aaa")</f>
        <v>Mon</v>
      </c>
      <c r="J5" s="10" t="str">
        <f>TEXT(WEEKDAY(DATE(CalendarYear,3,8),1),"aaa")</f>
        <v>Tue</v>
      </c>
      <c r="K5" s="10" t="str">
        <f>TEXT(WEEKDAY(DATE(CalendarYear,3,9),1),"aaa")</f>
        <v>Wed</v>
      </c>
      <c r="L5" s="10" t="str">
        <f>TEXT(WEEKDAY(DATE(CalendarYear,3,10),1),"aaa")</f>
        <v>Thu</v>
      </c>
      <c r="M5" s="10" t="str">
        <f>TEXT(WEEKDAY(DATE(CalendarYear,3,11),1),"aaa")</f>
        <v>Fri</v>
      </c>
      <c r="N5" s="10" t="str">
        <f>TEXT(WEEKDAY(DATE(CalendarYear,3,12),1),"aaa")</f>
        <v>Sat</v>
      </c>
      <c r="O5" s="10" t="str">
        <f>TEXT(WEEKDAY(DATE(CalendarYear,3,13),1),"aaa")</f>
        <v>Sun</v>
      </c>
      <c r="P5" s="10" t="str">
        <f>TEXT(WEEKDAY(DATE(CalendarYear,3,14),1),"aaa")</f>
        <v>Mon</v>
      </c>
      <c r="Q5" s="10" t="str">
        <f>TEXT(WEEKDAY(DATE(CalendarYear,3,15),1),"aaa")</f>
        <v>Tue</v>
      </c>
      <c r="R5" s="10" t="str">
        <f>TEXT(WEEKDAY(DATE(CalendarYear,3,16),1),"aaa")</f>
        <v>Wed</v>
      </c>
      <c r="S5" s="10" t="str">
        <f>TEXT(WEEKDAY(DATE(CalendarYear,3,17),1),"aaa")</f>
        <v>Thu</v>
      </c>
      <c r="T5" s="10" t="str">
        <f>TEXT(WEEKDAY(DATE(CalendarYear,3,18),1),"aaa")</f>
        <v>Fri</v>
      </c>
      <c r="U5" s="10" t="str">
        <f>TEXT(WEEKDAY(DATE(CalendarYear,3,19),1),"aaa")</f>
        <v>Sat</v>
      </c>
      <c r="V5" s="10" t="str">
        <f>TEXT(WEEKDAY(DATE(CalendarYear,3,20),1),"aaa")</f>
        <v>Sun</v>
      </c>
      <c r="W5" s="10" t="str">
        <f>TEXT(WEEKDAY(DATE(CalendarYear,3,21),1),"aaa")</f>
        <v>Mon</v>
      </c>
      <c r="X5" s="10" t="str">
        <f>TEXT(WEEKDAY(DATE(CalendarYear,3,22),1),"aaa")</f>
        <v>Tue</v>
      </c>
      <c r="Y5" s="10" t="str">
        <f>TEXT(WEEKDAY(DATE(CalendarYear,3,23),1),"aaa")</f>
        <v>Wed</v>
      </c>
      <c r="Z5" s="10" t="str">
        <f>TEXT(WEEKDAY(DATE(CalendarYear,3,24),1),"aaa")</f>
        <v>Thu</v>
      </c>
      <c r="AA5" s="10" t="str">
        <f>TEXT(WEEKDAY(DATE(CalendarYear,3,25),1),"aaa")</f>
        <v>Fri</v>
      </c>
      <c r="AB5" s="10" t="str">
        <f>TEXT(WEEKDAY(DATE(CalendarYear,3,26),1),"aaa")</f>
        <v>Sat</v>
      </c>
      <c r="AC5" s="10" t="str">
        <f>TEXT(WEEKDAY(DATE(CalendarYear,3,27),1),"aaa")</f>
        <v>Sun</v>
      </c>
      <c r="AD5" s="10" t="str">
        <f>TEXT(WEEKDAY(DATE(CalendarYear,3,28),1),"aaa")</f>
        <v>Mon</v>
      </c>
      <c r="AE5" s="10" t="str">
        <f>TEXT(WEEKDAY(DATE(CalendarYear,3,29),1),"aaa")</f>
        <v>Tue</v>
      </c>
      <c r="AF5" s="10" t="str">
        <f>TEXT(WEEKDAY(DATE(CalendarYear,3,30),1),"aaa")</f>
        <v>Wed</v>
      </c>
      <c r="AG5" s="10" t="str">
        <f>TEXT(WEEKDAY(DATE(CalendarYear,3,31),1),"aaa")</f>
        <v>Thu</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COUNTA(March[[#This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COUNTA(March[[#This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COUNTA(March[[#This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COUNTA(March[[#This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COUNTA(March[[#This Row],[1]:[31]])</f>
        <v>0</v>
      </c>
    </row>
    <row r="12" customHeight="1" spans="2:34">
      <c r="B12" s="14" t="str">
        <f>MonthName&amp;" Total"</f>
        <v>March Total</v>
      </c>
      <c r="C12" s="15">
        <f>SUBTOTAL(103,March[1])</f>
        <v>0</v>
      </c>
      <c r="D12" s="15">
        <f>SUBTOTAL(103,March[2])</f>
        <v>0</v>
      </c>
      <c r="E12" s="15">
        <f>SUBTOTAL(103,March[3])</f>
        <v>0</v>
      </c>
      <c r="F12" s="15">
        <f>SUBTOTAL(103,March[4])</f>
        <v>0</v>
      </c>
      <c r="G12" s="15">
        <f>SUBTOTAL(103,March[5])</f>
        <v>0</v>
      </c>
      <c r="H12" s="15">
        <f>SUBTOTAL(103,March[6])</f>
        <v>0</v>
      </c>
      <c r="I12" s="15">
        <f>SUBTOTAL(103,March[7])</f>
        <v>0</v>
      </c>
      <c r="J12" s="15">
        <f>SUBTOTAL(103,March[8])</f>
        <v>0</v>
      </c>
      <c r="K12" s="15">
        <f>SUBTOTAL(103,March[9])</f>
        <v>0</v>
      </c>
      <c r="L12" s="15">
        <f>SUBTOTAL(103,March[10])</f>
        <v>0</v>
      </c>
      <c r="M12" s="15">
        <f>SUBTOTAL(103,March[11])</f>
        <v>0</v>
      </c>
      <c r="N12" s="15">
        <f>SUBTOTAL(103,March[12])</f>
        <v>0</v>
      </c>
      <c r="O12" s="15">
        <f>SUBTOTAL(103,March[13])</f>
        <v>0</v>
      </c>
      <c r="P12" s="15">
        <f>SUBTOTAL(103,March[14])</f>
        <v>0</v>
      </c>
      <c r="Q12" s="15">
        <f>SUBTOTAL(103,March[15])</f>
        <v>0</v>
      </c>
      <c r="R12" s="15">
        <f>SUBTOTAL(103,March[16])</f>
        <v>0</v>
      </c>
      <c r="S12" s="15">
        <f>SUBTOTAL(103,March[17])</f>
        <v>0</v>
      </c>
      <c r="T12" s="15">
        <f>SUBTOTAL(103,March[18])</f>
        <v>0</v>
      </c>
      <c r="U12" s="15">
        <f>SUBTOTAL(103,March[19])</f>
        <v>0</v>
      </c>
      <c r="V12" s="15">
        <f>SUBTOTAL(103,March[20])</f>
        <v>0</v>
      </c>
      <c r="W12" s="15">
        <f>SUBTOTAL(103,March[21])</f>
        <v>0</v>
      </c>
      <c r="X12" s="15">
        <f>SUBTOTAL(103,March[22])</f>
        <v>0</v>
      </c>
      <c r="Y12" s="15">
        <f>SUBTOTAL(103,March[23])</f>
        <v>0</v>
      </c>
      <c r="Z12" s="15">
        <f>SUBTOTAL(103,March[24])</f>
        <v>0</v>
      </c>
      <c r="AA12" s="15">
        <f>SUBTOTAL(103,March[25])</f>
        <v>0</v>
      </c>
      <c r="AB12" s="15">
        <f>SUBTOTAL(103,March[26])</f>
        <v>0</v>
      </c>
      <c r="AC12" s="15">
        <f>SUBTOTAL(103,March[27])</f>
        <v>0</v>
      </c>
      <c r="AD12" s="15">
        <f>SUBTOTAL(103,March[28])</f>
        <v>0</v>
      </c>
      <c r="AE12" s="15">
        <f>SUBTOTAL(103,March[29])</f>
        <v>0</v>
      </c>
      <c r="AF12" s="15">
        <f>SUBTOTAL(103,March[30])</f>
        <v>0</v>
      </c>
      <c r="AG12" s="15">
        <f>SUBTOTAL(109,March[31])</f>
        <v>0</v>
      </c>
      <c r="AH12" s="15">
        <f>SUBTOTAL(109,March[Total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{603cf8ca-a263-4b94-bf25-5bdc33c50209}</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Enter a letter and customise the label to the right to add another key item" sqref="N2;R2"/>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Track March absence in this worksheet" sqref="A1"/>
    <dataValidation allowBlank="1" showInputMessage="1" showErrorMessage="1" prompt="Automatically updated title is in this cell. To modify the title, update B1 on January worksheet" sqref="B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03cf8ca-a263-4b94-bf25-5bdc33c50209}">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55</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TEXT(WEEKDAY(DATE(CalendarYear,4,1),1),"aaa")</f>
        <v>Fri</v>
      </c>
      <c r="D5" s="10" t="str">
        <f>TEXT(WEEKDAY(DATE(CalendarYear,4,2),1),"aaa")</f>
        <v>Sat</v>
      </c>
      <c r="E5" s="10" t="str">
        <f>TEXT(WEEKDAY(DATE(CalendarYear,4,3),1),"aaa")</f>
        <v>Sun</v>
      </c>
      <c r="F5" s="10" t="str">
        <f>TEXT(WEEKDAY(DATE(CalendarYear,4,4),1),"aaa")</f>
        <v>Mon</v>
      </c>
      <c r="G5" s="10" t="str">
        <f>TEXT(WEEKDAY(DATE(CalendarYear,4,5),1),"aaa")</f>
        <v>Tue</v>
      </c>
      <c r="H5" s="10" t="str">
        <f>TEXT(WEEKDAY(DATE(CalendarYear,4,6),1),"aaa")</f>
        <v>Wed</v>
      </c>
      <c r="I5" s="10" t="str">
        <f>TEXT(WEEKDAY(DATE(CalendarYear,4,7),1),"aaa")</f>
        <v>Thu</v>
      </c>
      <c r="J5" s="10" t="str">
        <f>TEXT(WEEKDAY(DATE(CalendarYear,4,8),1),"aaa")</f>
        <v>Fri</v>
      </c>
      <c r="K5" s="10" t="str">
        <f>TEXT(WEEKDAY(DATE(CalendarYear,4,9),1),"aaa")</f>
        <v>Sat</v>
      </c>
      <c r="L5" s="10" t="str">
        <f>TEXT(WEEKDAY(DATE(CalendarYear,4,10),1),"aaa")</f>
        <v>Sun</v>
      </c>
      <c r="M5" s="10" t="str">
        <f>TEXT(WEEKDAY(DATE(CalendarYear,4,11),1),"aaa")</f>
        <v>Mon</v>
      </c>
      <c r="N5" s="10" t="str">
        <f>TEXT(WEEKDAY(DATE(CalendarYear,4,12),1),"aaa")</f>
        <v>Tue</v>
      </c>
      <c r="O5" s="10" t="str">
        <f>TEXT(WEEKDAY(DATE(CalendarYear,4,13),1),"aaa")</f>
        <v>Wed</v>
      </c>
      <c r="P5" s="10" t="str">
        <f>TEXT(WEEKDAY(DATE(CalendarYear,4,14),1),"aaa")</f>
        <v>Thu</v>
      </c>
      <c r="Q5" s="10" t="str">
        <f>TEXT(WEEKDAY(DATE(CalendarYear,4,15),1),"aaa")</f>
        <v>Fri</v>
      </c>
      <c r="R5" s="10" t="str">
        <f>TEXT(WEEKDAY(DATE(CalendarYear,4,16),1),"aaa")</f>
        <v>Sat</v>
      </c>
      <c r="S5" s="10" t="str">
        <f>TEXT(WEEKDAY(DATE(CalendarYear,4,17),1),"aaa")</f>
        <v>Sun</v>
      </c>
      <c r="T5" s="10" t="str">
        <f>TEXT(WEEKDAY(DATE(CalendarYear,4,18),1),"aaa")</f>
        <v>Mon</v>
      </c>
      <c r="U5" s="10" t="str">
        <f>TEXT(WEEKDAY(DATE(CalendarYear,4,19),1),"aaa")</f>
        <v>Tue</v>
      </c>
      <c r="V5" s="10" t="str">
        <f>TEXT(WEEKDAY(DATE(CalendarYear,4,20),1),"aaa")</f>
        <v>Wed</v>
      </c>
      <c r="W5" s="10" t="str">
        <f>TEXT(WEEKDAY(DATE(CalendarYear,4,21),1),"aaa")</f>
        <v>Thu</v>
      </c>
      <c r="X5" s="10" t="str">
        <f>TEXT(WEEKDAY(DATE(CalendarYear,4,22),1),"aaa")</f>
        <v>Fri</v>
      </c>
      <c r="Y5" s="10" t="str">
        <f>TEXT(WEEKDAY(DATE(CalendarYear,4,23),1),"aaa")</f>
        <v>Sat</v>
      </c>
      <c r="Z5" s="10" t="str">
        <f>TEXT(WEEKDAY(DATE(CalendarYear,4,24),1),"aaa")</f>
        <v>Sun</v>
      </c>
      <c r="AA5" s="10" t="str">
        <f>TEXT(WEEKDAY(DATE(CalendarYear,4,25),1),"aaa")</f>
        <v>Mon</v>
      </c>
      <c r="AB5" s="10" t="str">
        <f>TEXT(WEEKDAY(DATE(CalendarYear,4,26),1),"aaa")</f>
        <v>Tue</v>
      </c>
      <c r="AC5" s="10" t="str">
        <f>TEXT(WEEKDAY(DATE(CalendarYear,4,27),1),"aaa")</f>
        <v>Wed</v>
      </c>
      <c r="AD5" s="10" t="str">
        <f>TEXT(WEEKDAY(DATE(CalendarYear,4,28),1),"aaa")</f>
        <v>Thu</v>
      </c>
      <c r="AE5" s="10" t="str">
        <f>TEXT(WEEKDAY(DATE(CalendarYear,4,29),1),"aaa")</f>
        <v>Fri</v>
      </c>
      <c r="AF5" s="10" t="str">
        <f>TEXT(WEEKDAY(DATE(CalendarYear,4,30),1),"aaa")</f>
        <v>Sat</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COUNTA(April[[#This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COUNTA(April[[#This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COUNTA(April[[#This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COUNTA(April[[#This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COUNTA(April[[#This Row],[1]:[31]])</f>
        <v>0</v>
      </c>
    </row>
    <row r="12" customHeight="1" spans="2:34">
      <c r="B12" s="14" t="str">
        <f>MonthName&amp;" Total"</f>
        <v>April Total</v>
      </c>
      <c r="C12" s="15">
        <f>SUBTOTAL(103,April[1])</f>
        <v>0</v>
      </c>
      <c r="D12" s="15">
        <f>SUBTOTAL(103,April[2])</f>
        <v>0</v>
      </c>
      <c r="E12" s="15">
        <f>SUBTOTAL(103,April[3])</f>
        <v>0</v>
      </c>
      <c r="F12" s="15">
        <f>SUBTOTAL(103,April[4])</f>
        <v>0</v>
      </c>
      <c r="G12" s="15">
        <f>SUBTOTAL(103,April[5])</f>
        <v>0</v>
      </c>
      <c r="H12" s="15">
        <f>SUBTOTAL(103,April[6])</f>
        <v>0</v>
      </c>
      <c r="I12" s="15">
        <f>SUBTOTAL(103,April[7])</f>
        <v>0</v>
      </c>
      <c r="J12" s="15">
        <f>SUBTOTAL(103,April[8])</f>
        <v>0</v>
      </c>
      <c r="K12" s="15">
        <f>SUBTOTAL(103,April[9])</f>
        <v>0</v>
      </c>
      <c r="L12" s="15">
        <f>SUBTOTAL(103,April[10])</f>
        <v>0</v>
      </c>
      <c r="M12" s="15">
        <f>SUBTOTAL(103,April[11])</f>
        <v>0</v>
      </c>
      <c r="N12" s="15">
        <f>SUBTOTAL(103,April[12])</f>
        <v>0</v>
      </c>
      <c r="O12" s="15">
        <f>SUBTOTAL(103,April[13])</f>
        <v>0</v>
      </c>
      <c r="P12" s="15">
        <f>SUBTOTAL(103,April[14])</f>
        <v>0</v>
      </c>
      <c r="Q12" s="15">
        <f>SUBTOTAL(103,April[15])</f>
        <v>0</v>
      </c>
      <c r="R12" s="15">
        <f>SUBTOTAL(103,April[16])</f>
        <v>0</v>
      </c>
      <c r="S12" s="15">
        <f>SUBTOTAL(103,April[17])</f>
        <v>0</v>
      </c>
      <c r="T12" s="15">
        <f>SUBTOTAL(103,April[18])</f>
        <v>0</v>
      </c>
      <c r="U12" s="15">
        <f>SUBTOTAL(103,April[19])</f>
        <v>0</v>
      </c>
      <c r="V12" s="15">
        <f>SUBTOTAL(103,April[20])</f>
        <v>0</v>
      </c>
      <c r="W12" s="15">
        <f>SUBTOTAL(103,April[21])</f>
        <v>0</v>
      </c>
      <c r="X12" s="15">
        <f>SUBTOTAL(103,April[22])</f>
        <v>0</v>
      </c>
      <c r="Y12" s="15">
        <f>SUBTOTAL(103,April[23])</f>
        <v>0</v>
      </c>
      <c r="Z12" s="15">
        <f>SUBTOTAL(103,April[24])</f>
        <v>0</v>
      </c>
      <c r="AA12" s="15">
        <f>SUBTOTAL(103,April[25])</f>
        <v>0</v>
      </c>
      <c r="AB12" s="15">
        <f>SUBTOTAL(103,April[26])</f>
        <v>0</v>
      </c>
      <c r="AC12" s="15">
        <f>SUBTOTAL(103,April[27])</f>
        <v>0</v>
      </c>
      <c r="AD12" s="15">
        <f>SUBTOTAL(103,April[28])</f>
        <v>0</v>
      </c>
      <c r="AE12" s="15">
        <f>SUBTOTAL(103,April[29])</f>
        <v>0</v>
      </c>
      <c r="AF12" s="15">
        <f>SUBTOTAL(109,April[30])</f>
        <v>0</v>
      </c>
      <c r="AG12" s="15">
        <f>SUBTOTAL(109,April[31])</f>
        <v>0</v>
      </c>
      <c r="AH12" s="15">
        <f>SUBTOTAL(109,April[Total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{d428d931-a8e7-4184-9c05-86ae616a7cae}</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Track April absence in this worksheet" sqref="A1"/>
    <dataValidation allowBlank="1" showInputMessage="1" showErrorMessage="1" prompt="Automatically updated title is in this cell. To modify the title, update B1 on January worksheet" sqref="B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428d931-a8e7-4184-9c05-86ae616a7cae}">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0999786370433668"/>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56</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TEXT(WEEKDAY(DATE(CalendarYear,5,1),1),"aaa")</f>
        <v>Sun</v>
      </c>
      <c r="D5" s="10" t="str">
        <f>TEXT(WEEKDAY(DATE(CalendarYear,5,2),1),"aaa")</f>
        <v>Mon</v>
      </c>
      <c r="E5" s="10" t="str">
        <f>TEXT(WEEKDAY(DATE(CalendarYear,5,3),1),"aaa")</f>
        <v>Tue</v>
      </c>
      <c r="F5" s="10" t="str">
        <f>TEXT(WEEKDAY(DATE(CalendarYear,5,4),1),"aaa")</f>
        <v>Wed</v>
      </c>
      <c r="G5" s="10" t="str">
        <f>TEXT(WEEKDAY(DATE(CalendarYear,5,5),1),"aaa")</f>
        <v>Thu</v>
      </c>
      <c r="H5" s="10" t="str">
        <f>TEXT(WEEKDAY(DATE(CalendarYear,5,6),1),"aaa")</f>
        <v>Fri</v>
      </c>
      <c r="I5" s="10" t="str">
        <f>TEXT(WEEKDAY(DATE(CalendarYear,5,7),1),"aaa")</f>
        <v>Sat</v>
      </c>
      <c r="J5" s="10" t="str">
        <f>TEXT(WEEKDAY(DATE(CalendarYear,5,8),1),"aaa")</f>
        <v>Sun</v>
      </c>
      <c r="K5" s="10" t="str">
        <f>TEXT(WEEKDAY(DATE(CalendarYear,5,9),1),"aaa")</f>
        <v>Mon</v>
      </c>
      <c r="L5" s="10" t="str">
        <f>TEXT(WEEKDAY(DATE(CalendarYear,5,10),1),"aaa")</f>
        <v>Tue</v>
      </c>
      <c r="M5" s="10" t="str">
        <f>TEXT(WEEKDAY(DATE(CalendarYear,5,11),1),"aaa")</f>
        <v>Wed</v>
      </c>
      <c r="N5" s="10" t="str">
        <f>TEXT(WEEKDAY(DATE(CalendarYear,5,12),1),"aaa")</f>
        <v>Thu</v>
      </c>
      <c r="O5" s="10" t="str">
        <f>TEXT(WEEKDAY(DATE(CalendarYear,5,13),1),"aaa")</f>
        <v>Fri</v>
      </c>
      <c r="P5" s="10" t="str">
        <f>TEXT(WEEKDAY(DATE(CalendarYear,5,14),1),"aaa")</f>
        <v>Sat</v>
      </c>
      <c r="Q5" s="10" t="str">
        <f>TEXT(WEEKDAY(DATE(CalendarYear,5,15),1),"aaa")</f>
        <v>Sun</v>
      </c>
      <c r="R5" s="10" t="str">
        <f>TEXT(WEEKDAY(DATE(CalendarYear,5,16),1),"aaa")</f>
        <v>Mon</v>
      </c>
      <c r="S5" s="10" t="str">
        <f>TEXT(WEEKDAY(DATE(CalendarYear,5,17),1),"aaa")</f>
        <v>Tue</v>
      </c>
      <c r="T5" s="10" t="str">
        <f>TEXT(WEEKDAY(DATE(CalendarYear,5,18),1),"aaa")</f>
        <v>Wed</v>
      </c>
      <c r="U5" s="10" t="str">
        <f>TEXT(WEEKDAY(DATE(CalendarYear,5,19),1),"aaa")</f>
        <v>Thu</v>
      </c>
      <c r="V5" s="10" t="str">
        <f>TEXT(WEEKDAY(DATE(CalendarYear,5,20),1),"aaa")</f>
        <v>Fri</v>
      </c>
      <c r="W5" s="10" t="str">
        <f>TEXT(WEEKDAY(DATE(CalendarYear,5,21),1),"aaa")</f>
        <v>Sat</v>
      </c>
      <c r="X5" s="10" t="str">
        <f>TEXT(WEEKDAY(DATE(CalendarYear,5,22),1),"aaa")</f>
        <v>Sun</v>
      </c>
      <c r="Y5" s="10" t="str">
        <f>TEXT(WEEKDAY(DATE(CalendarYear,5,23),1),"aaa")</f>
        <v>Mon</v>
      </c>
      <c r="Z5" s="10" t="str">
        <f>TEXT(WEEKDAY(DATE(CalendarYear,5,24),1),"aaa")</f>
        <v>Tue</v>
      </c>
      <c r="AA5" s="10" t="str">
        <f>TEXT(WEEKDAY(DATE(CalendarYear,5,25),1),"aaa")</f>
        <v>Wed</v>
      </c>
      <c r="AB5" s="10" t="str">
        <f>TEXT(WEEKDAY(DATE(CalendarYear,5,26),1),"aaa")</f>
        <v>Thu</v>
      </c>
      <c r="AC5" s="10" t="str">
        <f>TEXT(WEEKDAY(DATE(CalendarYear,5,27),1),"aaa")</f>
        <v>Fri</v>
      </c>
      <c r="AD5" s="10" t="str">
        <f>TEXT(WEEKDAY(DATE(CalendarYear,5,28),1),"aaa")</f>
        <v>Sat</v>
      </c>
      <c r="AE5" s="10" t="str">
        <f>TEXT(WEEKDAY(DATE(CalendarYear,5,29),1),"aaa")</f>
        <v>Sun</v>
      </c>
      <c r="AF5" s="10" t="str">
        <f>TEXT(WEEKDAY(DATE(CalendarYear,5,30),1),"aaa")</f>
        <v>Mon</v>
      </c>
      <c r="AG5" s="10" t="str">
        <f>TEXT(WEEKDAY(DATE(CalendarYear,5,31),1),"aaa")</f>
        <v>Tue</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COUNTA(May[[#This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COUNTA(May[[#This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COUNTA(May[[#This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COUNTA(May[[#This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COUNTA(May[[#This Row],[1]:[31]])</f>
        <v>0</v>
      </c>
    </row>
    <row r="12" customHeight="1" spans="2:34">
      <c r="B12" s="14" t="str">
        <f>MonthName&amp;" Total"</f>
        <v>May Total</v>
      </c>
      <c r="C12" s="15">
        <f>SUBTOTAL(103,May[1])</f>
        <v>0</v>
      </c>
      <c r="D12" s="15">
        <f>SUBTOTAL(103,May[2])</f>
        <v>0</v>
      </c>
      <c r="E12" s="15">
        <f>SUBTOTAL(103,May[3])</f>
        <v>0</v>
      </c>
      <c r="F12" s="15">
        <f>SUBTOTAL(103,May[4])</f>
        <v>0</v>
      </c>
      <c r="G12" s="15">
        <f>SUBTOTAL(103,May[5])</f>
        <v>0</v>
      </c>
      <c r="H12" s="15">
        <f>SUBTOTAL(103,May[6])</f>
        <v>0</v>
      </c>
      <c r="I12" s="15">
        <f>SUBTOTAL(103,May[7])</f>
        <v>0</v>
      </c>
      <c r="J12" s="15">
        <f>SUBTOTAL(103,May[8])</f>
        <v>0</v>
      </c>
      <c r="K12" s="15">
        <f>SUBTOTAL(103,May[9])</f>
        <v>0</v>
      </c>
      <c r="L12" s="15">
        <f>SUBTOTAL(103,May[10])</f>
        <v>0</v>
      </c>
      <c r="M12" s="15">
        <f>SUBTOTAL(103,May[11])</f>
        <v>0</v>
      </c>
      <c r="N12" s="15">
        <f>SUBTOTAL(103,May[12])</f>
        <v>0</v>
      </c>
      <c r="O12" s="15">
        <f>SUBTOTAL(103,May[13])</f>
        <v>0</v>
      </c>
      <c r="P12" s="15">
        <f>SUBTOTAL(103,May[14])</f>
        <v>0</v>
      </c>
      <c r="Q12" s="15">
        <f>SUBTOTAL(103,May[15])</f>
        <v>0</v>
      </c>
      <c r="R12" s="15">
        <f>SUBTOTAL(103,May[16])</f>
        <v>0</v>
      </c>
      <c r="S12" s="15">
        <f>SUBTOTAL(103,May[17])</f>
        <v>0</v>
      </c>
      <c r="T12" s="15">
        <f>SUBTOTAL(103,May[18])</f>
        <v>0</v>
      </c>
      <c r="U12" s="15">
        <f>SUBTOTAL(103,May[19])</f>
        <v>0</v>
      </c>
      <c r="V12" s="15">
        <f>SUBTOTAL(103,May[20])</f>
        <v>0</v>
      </c>
      <c r="W12" s="15">
        <f>SUBTOTAL(103,May[21])</f>
        <v>0</v>
      </c>
      <c r="X12" s="15">
        <f>SUBTOTAL(103,May[22])</f>
        <v>0</v>
      </c>
      <c r="Y12" s="15">
        <f>SUBTOTAL(103,May[23])</f>
        <v>0</v>
      </c>
      <c r="Z12" s="15">
        <f>SUBTOTAL(103,May[24])</f>
        <v>0</v>
      </c>
      <c r="AA12" s="15">
        <f>SUBTOTAL(103,May[25])</f>
        <v>0</v>
      </c>
      <c r="AB12" s="15">
        <f>SUBTOTAL(103,May[26])</f>
        <v>0</v>
      </c>
      <c r="AC12" s="15">
        <f>SUBTOTAL(103,May[27])</f>
        <v>0</v>
      </c>
      <c r="AD12" s="15">
        <f>SUBTOTAL(103,May[28])</f>
        <v>0</v>
      </c>
      <c r="AE12" s="15">
        <f>SUBTOTAL(103,May[29])</f>
        <v>0</v>
      </c>
      <c r="AF12" s="15">
        <f>SUBTOTAL(109,May[30])</f>
        <v>0</v>
      </c>
      <c r="AG12" s="15">
        <f>SUBTOTAL(109,May[31])</f>
        <v>0</v>
      </c>
      <c r="AH12" s="15">
        <f>SUBTOTAL(109,May[Total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{8e680704-c4ae-433f-b8ec-91c083cb54cb}</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rack May absence in this worksheet" sqref="A1"/>
    <dataValidation allowBlank="1" showInputMessage="1" showErrorMessage="1" prompt="Automatically updated title is in this cell. To modify the title, update B1 on January worksheet" sqref="B1"/>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e680704-c4ae-433f-b8ec-91c083cb54c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57</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TEXT(WEEKDAY(DATE(CalendarYear,6,1),1),"aaa")</f>
        <v>Wed</v>
      </c>
      <c r="D5" s="10" t="str">
        <f>TEXT(WEEKDAY(DATE(CalendarYear,6,2),1),"aaa")</f>
        <v>Thu</v>
      </c>
      <c r="E5" s="10" t="str">
        <f>TEXT(WEEKDAY(DATE(CalendarYear,6,3),1),"aaa")</f>
        <v>Fri</v>
      </c>
      <c r="F5" s="10" t="str">
        <f>TEXT(WEEKDAY(DATE(CalendarYear,6,4),1),"aaa")</f>
        <v>Sat</v>
      </c>
      <c r="G5" s="10" t="str">
        <f>TEXT(WEEKDAY(DATE(CalendarYear,6,5),1),"aaa")</f>
        <v>Sun</v>
      </c>
      <c r="H5" s="10" t="str">
        <f>TEXT(WEEKDAY(DATE(CalendarYear,6,6),1),"aaa")</f>
        <v>Mon</v>
      </c>
      <c r="I5" s="10" t="str">
        <f>TEXT(WEEKDAY(DATE(CalendarYear,6,7),1),"aaa")</f>
        <v>Tue</v>
      </c>
      <c r="J5" s="10" t="str">
        <f>TEXT(WEEKDAY(DATE(CalendarYear,6,8),1),"aaa")</f>
        <v>Wed</v>
      </c>
      <c r="K5" s="10" t="str">
        <f>TEXT(WEEKDAY(DATE(CalendarYear,6,9),1),"aaa")</f>
        <v>Thu</v>
      </c>
      <c r="L5" s="10" t="str">
        <f>TEXT(WEEKDAY(DATE(CalendarYear,6,10),1),"aaa")</f>
        <v>Fri</v>
      </c>
      <c r="M5" s="10" t="str">
        <f>TEXT(WEEKDAY(DATE(CalendarYear,6,11),1),"aaa")</f>
        <v>Sat</v>
      </c>
      <c r="N5" s="10" t="str">
        <f>TEXT(WEEKDAY(DATE(CalendarYear,6,12),1),"aaa")</f>
        <v>Sun</v>
      </c>
      <c r="O5" s="10" t="str">
        <f>TEXT(WEEKDAY(DATE(CalendarYear,6,13),1),"aaa")</f>
        <v>Mon</v>
      </c>
      <c r="P5" s="10" t="str">
        <f>TEXT(WEEKDAY(DATE(CalendarYear,6,14),1),"aaa")</f>
        <v>Tue</v>
      </c>
      <c r="Q5" s="10" t="str">
        <f>TEXT(WEEKDAY(DATE(CalendarYear,6,15),1),"aaa")</f>
        <v>Wed</v>
      </c>
      <c r="R5" s="10" t="str">
        <f>TEXT(WEEKDAY(DATE(CalendarYear,6,16),1),"aaa")</f>
        <v>Thu</v>
      </c>
      <c r="S5" s="10" t="str">
        <f>TEXT(WEEKDAY(DATE(CalendarYear,6,17),1),"aaa")</f>
        <v>Fri</v>
      </c>
      <c r="T5" s="10" t="str">
        <f>TEXT(WEEKDAY(DATE(CalendarYear,6,18),1),"aaa")</f>
        <v>Sat</v>
      </c>
      <c r="U5" s="10" t="str">
        <f>TEXT(WEEKDAY(DATE(CalendarYear,6,19),1),"aaa")</f>
        <v>Sun</v>
      </c>
      <c r="V5" s="10" t="str">
        <f>TEXT(WEEKDAY(DATE(CalendarYear,6,20),1),"aaa")</f>
        <v>Mon</v>
      </c>
      <c r="W5" s="10" t="str">
        <f>TEXT(WEEKDAY(DATE(CalendarYear,6,21),1),"aaa")</f>
        <v>Tue</v>
      </c>
      <c r="X5" s="10" t="str">
        <f>TEXT(WEEKDAY(DATE(CalendarYear,6,22),1),"aaa")</f>
        <v>Wed</v>
      </c>
      <c r="Y5" s="10" t="str">
        <f>TEXT(WEEKDAY(DATE(CalendarYear,6,23),1),"aaa")</f>
        <v>Thu</v>
      </c>
      <c r="Z5" s="10" t="str">
        <f>TEXT(WEEKDAY(DATE(CalendarYear,6,24),1),"aaa")</f>
        <v>Fri</v>
      </c>
      <c r="AA5" s="10" t="str">
        <f>TEXT(WEEKDAY(DATE(CalendarYear,6,25),1),"aaa")</f>
        <v>Sat</v>
      </c>
      <c r="AB5" s="10" t="str">
        <f>TEXT(WEEKDAY(DATE(CalendarYear,6,26),1),"aaa")</f>
        <v>Sun</v>
      </c>
      <c r="AC5" s="10" t="str">
        <f>TEXT(WEEKDAY(DATE(CalendarYear,6,27),1),"aaa")</f>
        <v>Mon</v>
      </c>
      <c r="AD5" s="10" t="str">
        <f>TEXT(WEEKDAY(DATE(CalendarYear,6,28),1),"aaa")</f>
        <v>Tue</v>
      </c>
      <c r="AE5" s="10" t="str">
        <f>TEXT(WEEKDAY(DATE(CalendarYear,6,29),1),"aaa")</f>
        <v>Wed</v>
      </c>
      <c r="AF5" s="10" t="str">
        <f>TEXT(WEEKDAY(DATE(CalendarYear,6,30),1),"aaa")</f>
        <v>Thu</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COUNTA(June[[#This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COUNTA(June[[#This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COUNTA(June[[#This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COUNTA(June[[#This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COUNTA(June[[#This Row],[1]:[31]])</f>
        <v>0</v>
      </c>
    </row>
    <row r="12" customHeight="1" spans="2:34">
      <c r="B12" s="14" t="str">
        <f>MonthName&amp;" Total"</f>
        <v>June Total</v>
      </c>
      <c r="C12" s="15">
        <f>SUBTOTAL(103,June[1])</f>
        <v>0</v>
      </c>
      <c r="D12" s="15">
        <f>SUBTOTAL(103,June[2])</f>
        <v>0</v>
      </c>
      <c r="E12" s="15">
        <f>SUBTOTAL(103,June[3])</f>
        <v>0</v>
      </c>
      <c r="F12" s="15">
        <f>SUBTOTAL(103,June[4])</f>
        <v>0</v>
      </c>
      <c r="G12" s="15">
        <f>SUBTOTAL(103,June[5])</f>
        <v>0</v>
      </c>
      <c r="H12" s="15">
        <f>SUBTOTAL(103,June[6])</f>
        <v>0</v>
      </c>
      <c r="I12" s="15">
        <f>SUBTOTAL(103,June[7])</f>
        <v>0</v>
      </c>
      <c r="J12" s="15">
        <f>SUBTOTAL(103,June[8])</f>
        <v>0</v>
      </c>
      <c r="K12" s="15">
        <f>SUBTOTAL(103,June[9])</f>
        <v>0</v>
      </c>
      <c r="L12" s="15">
        <f>SUBTOTAL(103,June[10])</f>
        <v>0</v>
      </c>
      <c r="M12" s="15">
        <f>SUBTOTAL(103,June[11])</f>
        <v>0</v>
      </c>
      <c r="N12" s="15">
        <f>SUBTOTAL(103,June[12])</f>
        <v>0</v>
      </c>
      <c r="O12" s="15">
        <f>SUBTOTAL(103,June[13])</f>
        <v>0</v>
      </c>
      <c r="P12" s="15">
        <f>SUBTOTAL(103,June[14])</f>
        <v>0</v>
      </c>
      <c r="Q12" s="15">
        <f>SUBTOTAL(103,June[15])</f>
        <v>0</v>
      </c>
      <c r="R12" s="15">
        <f>SUBTOTAL(103,June[16])</f>
        <v>0</v>
      </c>
      <c r="S12" s="15">
        <f>SUBTOTAL(103,June[17])</f>
        <v>0</v>
      </c>
      <c r="T12" s="15">
        <f>SUBTOTAL(103,June[18])</f>
        <v>0</v>
      </c>
      <c r="U12" s="15">
        <f>SUBTOTAL(103,June[19])</f>
        <v>0</v>
      </c>
      <c r="V12" s="15">
        <f>SUBTOTAL(103,June[20])</f>
        <v>0</v>
      </c>
      <c r="W12" s="15">
        <f>SUBTOTAL(103,June[21])</f>
        <v>0</v>
      </c>
      <c r="X12" s="15">
        <f>SUBTOTAL(103,June[22])</f>
        <v>0</v>
      </c>
      <c r="Y12" s="15">
        <f>SUBTOTAL(103,June[23])</f>
        <v>0</v>
      </c>
      <c r="Z12" s="15">
        <f>SUBTOTAL(103,June[24])</f>
        <v>0</v>
      </c>
      <c r="AA12" s="15">
        <f>SUBTOTAL(103,June[25])</f>
        <v>0</v>
      </c>
      <c r="AB12" s="15">
        <f>SUBTOTAL(103,June[26])</f>
        <v>0</v>
      </c>
      <c r="AC12" s="15">
        <f>SUBTOTAL(103,June[27])</f>
        <v>0</v>
      </c>
      <c r="AD12" s="15">
        <f>SUBTOTAL(103,June[28])</f>
        <v>0</v>
      </c>
      <c r="AE12" s="15">
        <f>SUBTOTAL(103,June[29])</f>
        <v>0</v>
      </c>
      <c r="AF12" s="15">
        <f>SUBTOTAL(109,June[30])</f>
        <v>0</v>
      </c>
      <c r="AG12" s="15">
        <f>SUBTOTAL(109,June[31])</f>
        <v>0</v>
      </c>
      <c r="AH12" s="15">
        <f>SUBTOTAL(109,June[Total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{451a06ac-0e29-44a4-81ca-4983cf22e5c0}</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Automatically updated title is in this cell. To modify the title, update B1 on January worksheet" sqref="B1"/>
    <dataValidation allowBlank="1" showInputMessage="1" showErrorMessage="1" prompt="Track June absence in this worksheet" sqref="A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51a06ac-0e29-44a4-81ca-4983cf22e5c0}">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58</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TEXT(WEEKDAY(DATE(CalendarYear,7,1),1),"aaa")</f>
        <v>Fri</v>
      </c>
      <c r="D5" s="10" t="str">
        <f>TEXT(WEEKDAY(DATE(CalendarYear,7,2),1),"aaa")</f>
        <v>Sat</v>
      </c>
      <c r="E5" s="10" t="str">
        <f>TEXT(WEEKDAY(DATE(CalendarYear,7,3),1),"aaa")</f>
        <v>Sun</v>
      </c>
      <c r="F5" s="10" t="str">
        <f>TEXT(WEEKDAY(DATE(CalendarYear,7,4),1),"aaa")</f>
        <v>Mon</v>
      </c>
      <c r="G5" s="10" t="str">
        <f>TEXT(WEEKDAY(DATE(CalendarYear,7,5),1),"aaa")</f>
        <v>Tue</v>
      </c>
      <c r="H5" s="10" t="str">
        <f>TEXT(WEEKDAY(DATE(CalendarYear,7,6),1),"aaa")</f>
        <v>Wed</v>
      </c>
      <c r="I5" s="10" t="str">
        <f>TEXT(WEEKDAY(DATE(CalendarYear,7,7),1),"aaa")</f>
        <v>Thu</v>
      </c>
      <c r="J5" s="10" t="str">
        <f>TEXT(WEEKDAY(DATE(CalendarYear,7,8),1),"aaa")</f>
        <v>Fri</v>
      </c>
      <c r="K5" s="10" t="str">
        <f>TEXT(WEEKDAY(DATE(CalendarYear,7,9),1),"aaa")</f>
        <v>Sat</v>
      </c>
      <c r="L5" s="10" t="str">
        <f>TEXT(WEEKDAY(DATE(CalendarYear,7,10),1),"aaa")</f>
        <v>Sun</v>
      </c>
      <c r="M5" s="10" t="str">
        <f>TEXT(WEEKDAY(DATE(CalendarYear,7,11),1),"aaa")</f>
        <v>Mon</v>
      </c>
      <c r="N5" s="10" t="str">
        <f>TEXT(WEEKDAY(DATE(CalendarYear,7,12),1),"aaa")</f>
        <v>Tue</v>
      </c>
      <c r="O5" s="10" t="str">
        <f>TEXT(WEEKDAY(DATE(CalendarYear,7,13),1),"aaa")</f>
        <v>Wed</v>
      </c>
      <c r="P5" s="10" t="str">
        <f>TEXT(WEEKDAY(DATE(CalendarYear,7,14),1),"aaa")</f>
        <v>Thu</v>
      </c>
      <c r="Q5" s="10" t="str">
        <f>TEXT(WEEKDAY(DATE(CalendarYear,7,15),1),"aaa")</f>
        <v>Fri</v>
      </c>
      <c r="R5" s="10" t="str">
        <f>TEXT(WEEKDAY(DATE(CalendarYear,7,16),1),"aaa")</f>
        <v>Sat</v>
      </c>
      <c r="S5" s="10" t="str">
        <f>TEXT(WEEKDAY(DATE(CalendarYear,7,17),1),"aaa")</f>
        <v>Sun</v>
      </c>
      <c r="T5" s="10" t="str">
        <f>TEXT(WEEKDAY(DATE(CalendarYear,7,18),1),"aaa")</f>
        <v>Mon</v>
      </c>
      <c r="U5" s="10" t="str">
        <f>TEXT(WEEKDAY(DATE(CalendarYear,7,19),1),"aaa")</f>
        <v>Tue</v>
      </c>
      <c r="V5" s="10" t="str">
        <f>TEXT(WEEKDAY(DATE(CalendarYear,7,20),1),"aaa")</f>
        <v>Wed</v>
      </c>
      <c r="W5" s="10" t="str">
        <f>TEXT(WEEKDAY(DATE(CalendarYear,7,21),1),"aaa")</f>
        <v>Thu</v>
      </c>
      <c r="X5" s="10" t="str">
        <f>TEXT(WEEKDAY(DATE(CalendarYear,7,22),1),"aaa")</f>
        <v>Fri</v>
      </c>
      <c r="Y5" s="10" t="str">
        <f>TEXT(WEEKDAY(DATE(CalendarYear,7,23),1),"aaa")</f>
        <v>Sat</v>
      </c>
      <c r="Z5" s="10" t="str">
        <f>TEXT(WEEKDAY(DATE(CalendarYear,7,24),1),"aaa")</f>
        <v>Sun</v>
      </c>
      <c r="AA5" s="10" t="str">
        <f>TEXT(WEEKDAY(DATE(CalendarYear,7,25),1),"aaa")</f>
        <v>Mon</v>
      </c>
      <c r="AB5" s="10" t="str">
        <f>TEXT(WEEKDAY(DATE(CalendarYear,7,26),1),"aaa")</f>
        <v>Tue</v>
      </c>
      <c r="AC5" s="10" t="str">
        <f>TEXT(WEEKDAY(DATE(CalendarYear,7,27),1),"aaa")</f>
        <v>Wed</v>
      </c>
      <c r="AD5" s="10" t="str">
        <f>TEXT(WEEKDAY(DATE(CalendarYear,7,28),1),"aaa")</f>
        <v>Thu</v>
      </c>
      <c r="AE5" s="10" t="str">
        <f>TEXT(WEEKDAY(DATE(CalendarYear,7,29),1),"aaa")</f>
        <v>Fri</v>
      </c>
      <c r="AF5" s="10" t="str">
        <f>TEXT(WEEKDAY(DATE(CalendarYear,7,30),1),"aaa")</f>
        <v>Sat</v>
      </c>
      <c r="AG5" s="10" t="str">
        <f>TEXT(WEEKDAY(DATE(CalendarYear,7,31),1),"aaa")</f>
        <v>Sun</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COUNTA(July[[#This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COUNTA(July[[#This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COUNTA(July[[#This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COUNTA(July[[#This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COUNTA(July[[#This Row],[1]:[31]])</f>
        <v>0</v>
      </c>
    </row>
    <row r="12" customHeight="1" spans="2:34">
      <c r="B12" s="14" t="str">
        <f>MonthName&amp;" Total"</f>
        <v>July Total</v>
      </c>
      <c r="C12" s="15">
        <f>SUBTOTAL(103,July[1])</f>
        <v>0</v>
      </c>
      <c r="D12" s="15">
        <f>SUBTOTAL(103,July[2])</f>
        <v>0</v>
      </c>
      <c r="E12" s="15">
        <f>SUBTOTAL(103,July[3])</f>
        <v>0</v>
      </c>
      <c r="F12" s="15">
        <f>SUBTOTAL(103,July[4])</f>
        <v>0</v>
      </c>
      <c r="G12" s="15">
        <f>SUBTOTAL(103,July[5])</f>
        <v>0</v>
      </c>
      <c r="H12" s="15">
        <f>SUBTOTAL(103,July[6])</f>
        <v>0</v>
      </c>
      <c r="I12" s="15">
        <f>SUBTOTAL(103,July[7])</f>
        <v>0</v>
      </c>
      <c r="J12" s="15">
        <f>SUBTOTAL(103,July[8])</f>
        <v>0</v>
      </c>
      <c r="K12" s="15">
        <f>SUBTOTAL(103,July[9])</f>
        <v>0</v>
      </c>
      <c r="L12" s="15">
        <f>SUBTOTAL(103,July[10])</f>
        <v>0</v>
      </c>
      <c r="M12" s="15">
        <f>SUBTOTAL(103,July[11])</f>
        <v>0</v>
      </c>
      <c r="N12" s="15">
        <f>SUBTOTAL(103,July[12])</f>
        <v>0</v>
      </c>
      <c r="O12" s="15">
        <f>SUBTOTAL(103,July[13])</f>
        <v>0</v>
      </c>
      <c r="P12" s="15">
        <f>SUBTOTAL(103,July[14])</f>
        <v>0</v>
      </c>
      <c r="Q12" s="15">
        <f>SUBTOTAL(103,July[15])</f>
        <v>0</v>
      </c>
      <c r="R12" s="15">
        <f>SUBTOTAL(103,July[16])</f>
        <v>0</v>
      </c>
      <c r="S12" s="15">
        <f>SUBTOTAL(103,July[17])</f>
        <v>0</v>
      </c>
      <c r="T12" s="15">
        <f>SUBTOTAL(103,July[18])</f>
        <v>0</v>
      </c>
      <c r="U12" s="15">
        <f>SUBTOTAL(103,July[19])</f>
        <v>0</v>
      </c>
      <c r="V12" s="15">
        <f>SUBTOTAL(103,July[20])</f>
        <v>0</v>
      </c>
      <c r="W12" s="15">
        <f>SUBTOTAL(103,July[21])</f>
        <v>0</v>
      </c>
      <c r="X12" s="15">
        <f>SUBTOTAL(103,July[22])</f>
        <v>0</v>
      </c>
      <c r="Y12" s="15">
        <f>SUBTOTAL(103,July[23])</f>
        <v>0</v>
      </c>
      <c r="Z12" s="15">
        <f>SUBTOTAL(103,July[24])</f>
        <v>0</v>
      </c>
      <c r="AA12" s="15">
        <f>SUBTOTAL(103,July[25])</f>
        <v>0</v>
      </c>
      <c r="AB12" s="15">
        <f>SUBTOTAL(103,July[26])</f>
        <v>0</v>
      </c>
      <c r="AC12" s="15">
        <f>SUBTOTAL(103,July[27])</f>
        <v>0</v>
      </c>
      <c r="AD12" s="15">
        <f>SUBTOTAL(103,July[28])</f>
        <v>0</v>
      </c>
      <c r="AE12" s="15">
        <f>SUBTOTAL(103,July[29])</f>
        <v>0</v>
      </c>
      <c r="AF12" s="15">
        <f>SUBTOTAL(109,July[30])</f>
        <v>0</v>
      </c>
      <c r="AG12" s="15">
        <f>SUBTOTAL(109,July[31])</f>
        <v>0</v>
      </c>
      <c r="AH12" s="15">
        <f>SUBTOTAL(109,July[Total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{ac3921e0-4ce1-4396-a58d-67773374dfbc}</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Automatically updated title is in this cell. To modify the title, update B1 on January worksheet" sqref="B1"/>
    <dataValidation allowBlank="1" showInputMessage="1" showErrorMessage="1" prompt="Track July absence in this worksheet" sqref="A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c3921e0-4ce1-4396-a58d-67773374dfb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749992370372631"/>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59</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TEXT(WEEKDAY(DATE(CalendarYear,8,1),1),"aaa")</f>
        <v>Mon</v>
      </c>
      <c r="D5" s="10" t="str">
        <f>TEXT(WEEKDAY(DATE(CalendarYear,8,2),1),"aaa")</f>
        <v>Tue</v>
      </c>
      <c r="E5" s="10" t="str">
        <f>TEXT(WEEKDAY(DATE(CalendarYear,8,3),1),"aaa")</f>
        <v>Wed</v>
      </c>
      <c r="F5" s="10" t="str">
        <f>TEXT(WEEKDAY(DATE(CalendarYear,8,4),1),"aaa")</f>
        <v>Thu</v>
      </c>
      <c r="G5" s="10" t="str">
        <f>TEXT(WEEKDAY(DATE(CalendarYear,8,5),1),"aaa")</f>
        <v>Fri</v>
      </c>
      <c r="H5" s="10" t="str">
        <f>TEXT(WEEKDAY(DATE(CalendarYear,8,6),1),"aaa")</f>
        <v>Sat</v>
      </c>
      <c r="I5" s="10" t="str">
        <f>TEXT(WEEKDAY(DATE(CalendarYear,8,7),1),"aaa")</f>
        <v>Sun</v>
      </c>
      <c r="J5" s="10" t="str">
        <f>TEXT(WEEKDAY(DATE(CalendarYear,8,8),1),"aaa")</f>
        <v>Mon</v>
      </c>
      <c r="K5" s="10" t="str">
        <f>TEXT(WEEKDAY(DATE(CalendarYear,8,9),1),"aaa")</f>
        <v>Tue</v>
      </c>
      <c r="L5" s="10" t="str">
        <f>TEXT(WEEKDAY(DATE(CalendarYear,8,10),1),"aaa")</f>
        <v>Wed</v>
      </c>
      <c r="M5" s="10" t="str">
        <f>TEXT(WEEKDAY(DATE(CalendarYear,8,11),1),"aaa")</f>
        <v>Thu</v>
      </c>
      <c r="N5" s="10" t="str">
        <f>TEXT(WEEKDAY(DATE(CalendarYear,8,12),1),"aaa")</f>
        <v>Fri</v>
      </c>
      <c r="O5" s="10" t="str">
        <f>TEXT(WEEKDAY(DATE(CalendarYear,8,13),1),"aaa")</f>
        <v>Sat</v>
      </c>
      <c r="P5" s="10" t="str">
        <f>TEXT(WEEKDAY(DATE(CalendarYear,8,14),1),"aaa")</f>
        <v>Sun</v>
      </c>
      <c r="Q5" s="10" t="str">
        <f>TEXT(WEEKDAY(DATE(CalendarYear,8,15),1),"aaa")</f>
        <v>Mon</v>
      </c>
      <c r="R5" s="10" t="str">
        <f>TEXT(WEEKDAY(DATE(CalendarYear,8,16),1),"aaa")</f>
        <v>Tue</v>
      </c>
      <c r="S5" s="10" t="str">
        <f>TEXT(WEEKDAY(DATE(CalendarYear,8,17),1),"aaa")</f>
        <v>Wed</v>
      </c>
      <c r="T5" s="10" t="str">
        <f>TEXT(WEEKDAY(DATE(CalendarYear,8,18),1),"aaa")</f>
        <v>Thu</v>
      </c>
      <c r="U5" s="10" t="str">
        <f>TEXT(WEEKDAY(DATE(CalendarYear,8,19),1),"aaa")</f>
        <v>Fri</v>
      </c>
      <c r="V5" s="10" t="str">
        <f>TEXT(WEEKDAY(DATE(CalendarYear,8,20),1),"aaa")</f>
        <v>Sat</v>
      </c>
      <c r="W5" s="10" t="str">
        <f>TEXT(WEEKDAY(DATE(CalendarYear,8,21),1),"aaa")</f>
        <v>Sun</v>
      </c>
      <c r="X5" s="10" t="str">
        <f>TEXT(WEEKDAY(DATE(CalendarYear,8,22),1),"aaa")</f>
        <v>Mon</v>
      </c>
      <c r="Y5" s="10" t="str">
        <f>TEXT(WEEKDAY(DATE(CalendarYear,8,23),1),"aaa")</f>
        <v>Tue</v>
      </c>
      <c r="Z5" s="10" t="str">
        <f>TEXT(WEEKDAY(DATE(CalendarYear,8,24),1),"aaa")</f>
        <v>Wed</v>
      </c>
      <c r="AA5" s="10" t="str">
        <f>TEXT(WEEKDAY(DATE(CalendarYear,8,25),1),"aaa")</f>
        <v>Thu</v>
      </c>
      <c r="AB5" s="10" t="str">
        <f>TEXT(WEEKDAY(DATE(CalendarYear,8,26),1),"aaa")</f>
        <v>Fri</v>
      </c>
      <c r="AC5" s="10" t="str">
        <f>TEXT(WEEKDAY(DATE(CalendarYear,8,27),1),"aaa")</f>
        <v>Sat</v>
      </c>
      <c r="AD5" s="10" t="str">
        <f>TEXT(WEEKDAY(DATE(CalendarYear,8,28),1),"aaa")</f>
        <v>Sun</v>
      </c>
      <c r="AE5" s="10" t="str">
        <f>TEXT(WEEKDAY(DATE(CalendarYear,8,29),1),"aaa")</f>
        <v>Mon</v>
      </c>
      <c r="AF5" s="10" t="str">
        <f>TEXT(WEEKDAY(DATE(CalendarYear,8,30),1),"aaa")</f>
        <v>Tue</v>
      </c>
      <c r="AG5" s="10" t="str">
        <f>TEXT(WEEKDAY(DATE(CalendarYear,8,31),1),"aaa")</f>
        <v>Wed</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COUNTA(August[[#This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COUNTA(August[[#This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COUNTA(August[[#This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COUNTA(August[[#This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COUNTA(August[[#This Row],[1]:[31]])</f>
        <v>0</v>
      </c>
    </row>
    <row r="12" customHeight="1" spans="2:34">
      <c r="B12" s="14" t="str">
        <f>MonthName&amp;" Total"</f>
        <v>August Total</v>
      </c>
      <c r="C12" s="15">
        <f>SUBTOTAL(103,August[1])</f>
        <v>0</v>
      </c>
      <c r="D12" s="15">
        <f>SUBTOTAL(103,August[2])</f>
        <v>0</v>
      </c>
      <c r="E12" s="15">
        <f>SUBTOTAL(103,August[3])</f>
        <v>0</v>
      </c>
      <c r="F12" s="15">
        <f>SUBTOTAL(103,August[4])</f>
        <v>0</v>
      </c>
      <c r="G12" s="15">
        <f>SUBTOTAL(103,August[5])</f>
        <v>0</v>
      </c>
      <c r="H12" s="15">
        <f>SUBTOTAL(103,August[6])</f>
        <v>0</v>
      </c>
      <c r="I12" s="15">
        <f>SUBTOTAL(103,August[7])</f>
        <v>0</v>
      </c>
      <c r="J12" s="15">
        <f>SUBTOTAL(103,August[8])</f>
        <v>0</v>
      </c>
      <c r="K12" s="15">
        <f>SUBTOTAL(103,August[9])</f>
        <v>0</v>
      </c>
      <c r="L12" s="15">
        <f>SUBTOTAL(103,August[10])</f>
        <v>0</v>
      </c>
      <c r="M12" s="15">
        <f>SUBTOTAL(103,August[11])</f>
        <v>0</v>
      </c>
      <c r="N12" s="15">
        <f>SUBTOTAL(103,August[12])</f>
        <v>0</v>
      </c>
      <c r="O12" s="15">
        <f>SUBTOTAL(103,August[13])</f>
        <v>0</v>
      </c>
      <c r="P12" s="15">
        <f>SUBTOTAL(103,August[14])</f>
        <v>0</v>
      </c>
      <c r="Q12" s="15">
        <f>SUBTOTAL(103,August[15])</f>
        <v>0</v>
      </c>
      <c r="R12" s="15">
        <f>SUBTOTAL(103,August[16])</f>
        <v>0</v>
      </c>
      <c r="S12" s="15">
        <f>SUBTOTAL(103,August[17])</f>
        <v>0</v>
      </c>
      <c r="T12" s="15">
        <f>SUBTOTAL(103,August[18])</f>
        <v>0</v>
      </c>
      <c r="U12" s="15">
        <f>SUBTOTAL(103,August[19])</f>
        <v>0</v>
      </c>
      <c r="V12" s="15">
        <f>SUBTOTAL(103,August[20])</f>
        <v>0</v>
      </c>
      <c r="W12" s="15">
        <f>SUBTOTAL(103,August[21])</f>
        <v>0</v>
      </c>
      <c r="X12" s="15">
        <f>SUBTOTAL(103,August[22])</f>
        <v>0</v>
      </c>
      <c r="Y12" s="15">
        <f>SUBTOTAL(103,August[23])</f>
        <v>0</v>
      </c>
      <c r="Z12" s="15">
        <f>SUBTOTAL(103,August[24])</f>
        <v>0</v>
      </c>
      <c r="AA12" s="15">
        <f>SUBTOTAL(103,August[25])</f>
        <v>0</v>
      </c>
      <c r="AB12" s="15">
        <f>SUBTOTAL(103,August[26])</f>
        <v>0</v>
      </c>
      <c r="AC12" s="15">
        <f>SUBTOTAL(103,August[27])</f>
        <v>0</v>
      </c>
      <c r="AD12" s="15">
        <f>SUBTOTAL(103,August[28])</f>
        <v>0</v>
      </c>
      <c r="AE12" s="15">
        <f>SUBTOTAL(103,August[29])</f>
        <v>0</v>
      </c>
      <c r="AF12" s="15">
        <f>SUBTOTAL(109,August[30])</f>
        <v>0</v>
      </c>
      <c r="AG12" s="15">
        <f>SUBTOTAL(109,August[31])</f>
        <v>0</v>
      </c>
      <c r="AH12" s="15">
        <f>SUBTOTAL(109,August[Total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{76e9b290-c106-4215-8c1f-e0e806d16986}</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Enter a letter and customise the label to the right to add another key item" sqref="N2;R2"/>
    <dataValidation allowBlank="1" showInputMessage="1" showErrorMessage="1" prompt="Automatically updated year based on year entered in January worksheet" sqref="AH4"/>
    <dataValidation allowBlank="1" showInputMessage="1" showErrorMessage="1" prompt="Track August absence in this worksheet" sqref="A1"/>
    <dataValidation allowBlank="1" showInputMessage="1" showErrorMessage="1" prompt="Automatically updated title is in this cell. To modify the title, update B1 on January worksheet" sqref="B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6e9b290-c106-4215-8c1f-e0e806d16986}">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60</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TEXT(WEEKDAY(DATE(CalendarYear,9,1),1),"aaa")</f>
        <v>Thu</v>
      </c>
      <c r="D5" s="10" t="str">
        <f>TEXT(WEEKDAY(DATE(CalendarYear,9,2),1),"aaa")</f>
        <v>Fri</v>
      </c>
      <c r="E5" s="10" t="str">
        <f>TEXT(WEEKDAY(DATE(CalendarYear,9,3),1),"aaa")</f>
        <v>Sat</v>
      </c>
      <c r="F5" s="10" t="str">
        <f>TEXT(WEEKDAY(DATE(CalendarYear,9,4),1),"aaa")</f>
        <v>Sun</v>
      </c>
      <c r="G5" s="10" t="str">
        <f>TEXT(WEEKDAY(DATE(CalendarYear,9,5),1),"aaa")</f>
        <v>Mon</v>
      </c>
      <c r="H5" s="10" t="str">
        <f>TEXT(WEEKDAY(DATE(CalendarYear,9,6),1),"aaa")</f>
        <v>Tue</v>
      </c>
      <c r="I5" s="10" t="str">
        <f>TEXT(WEEKDAY(DATE(CalendarYear,9,7),1),"aaa")</f>
        <v>Wed</v>
      </c>
      <c r="J5" s="10" t="str">
        <f>TEXT(WEEKDAY(DATE(CalendarYear,9,8),1),"aaa")</f>
        <v>Thu</v>
      </c>
      <c r="K5" s="10" t="str">
        <f>TEXT(WEEKDAY(DATE(CalendarYear,9,9),1),"aaa")</f>
        <v>Fri</v>
      </c>
      <c r="L5" s="10" t="str">
        <f>TEXT(WEEKDAY(DATE(CalendarYear,9,10),1),"aaa")</f>
        <v>Sat</v>
      </c>
      <c r="M5" s="10" t="str">
        <f>TEXT(WEEKDAY(DATE(CalendarYear,9,11),1),"aaa")</f>
        <v>Sun</v>
      </c>
      <c r="N5" s="10" t="str">
        <f>TEXT(WEEKDAY(DATE(CalendarYear,9,12),1),"aaa")</f>
        <v>Mon</v>
      </c>
      <c r="O5" s="10" t="str">
        <f>TEXT(WEEKDAY(DATE(CalendarYear,9,13),1),"aaa")</f>
        <v>Tue</v>
      </c>
      <c r="P5" s="10" t="str">
        <f>TEXT(WEEKDAY(DATE(CalendarYear,9,14),1),"aaa")</f>
        <v>Wed</v>
      </c>
      <c r="Q5" s="10" t="str">
        <f>TEXT(WEEKDAY(DATE(CalendarYear,9,15),1),"aaa")</f>
        <v>Thu</v>
      </c>
      <c r="R5" s="10" t="str">
        <f>TEXT(WEEKDAY(DATE(CalendarYear,9,16),1),"aaa")</f>
        <v>Fri</v>
      </c>
      <c r="S5" s="10" t="str">
        <f>TEXT(WEEKDAY(DATE(CalendarYear,9,17),1),"aaa")</f>
        <v>Sat</v>
      </c>
      <c r="T5" s="10" t="str">
        <f>TEXT(WEEKDAY(DATE(CalendarYear,9,18),1),"aaa")</f>
        <v>Sun</v>
      </c>
      <c r="U5" s="10" t="str">
        <f>TEXT(WEEKDAY(DATE(CalendarYear,9,19),1),"aaa")</f>
        <v>Mon</v>
      </c>
      <c r="V5" s="10" t="str">
        <f>TEXT(WEEKDAY(DATE(CalendarYear,9,20),1),"aaa")</f>
        <v>Tue</v>
      </c>
      <c r="W5" s="10" t="str">
        <f>TEXT(WEEKDAY(DATE(CalendarYear,9,21),1),"aaa")</f>
        <v>Wed</v>
      </c>
      <c r="X5" s="10" t="str">
        <f>TEXT(WEEKDAY(DATE(CalendarYear,9,22),1),"aaa")</f>
        <v>Thu</v>
      </c>
      <c r="Y5" s="10" t="str">
        <f>TEXT(WEEKDAY(DATE(CalendarYear,9,23),1),"aaa")</f>
        <v>Fri</v>
      </c>
      <c r="Z5" s="10" t="str">
        <f>TEXT(WEEKDAY(DATE(CalendarYear,9,24),1),"aaa")</f>
        <v>Sat</v>
      </c>
      <c r="AA5" s="10" t="str">
        <f>TEXT(WEEKDAY(DATE(CalendarYear,9,25),1),"aaa")</f>
        <v>Sun</v>
      </c>
      <c r="AB5" s="10" t="str">
        <f>TEXT(WEEKDAY(DATE(CalendarYear,9,26),1),"aaa")</f>
        <v>Mon</v>
      </c>
      <c r="AC5" s="10" t="str">
        <f>TEXT(WEEKDAY(DATE(CalendarYear,9,27),1),"aaa")</f>
        <v>Tue</v>
      </c>
      <c r="AD5" s="10" t="str">
        <f>TEXT(WEEKDAY(DATE(CalendarYear,9,28),1),"aaa")</f>
        <v>Wed</v>
      </c>
      <c r="AE5" s="10" t="str">
        <f>TEXT(WEEKDAY(DATE(CalendarYear,9,29),1),"aaa")</f>
        <v>Thu</v>
      </c>
      <c r="AF5" s="10" t="str">
        <f>TEXT(WEEKDAY(DATE(CalendarYear,9,30),1),"aaa")</f>
        <v>Fri</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COUNTA(September[[#This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COUNTA(September[[#This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COUNTA(September[[#This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COUNTA(September[[#This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COUNTA(September[[#This Row],[1]:[31]])</f>
        <v>0</v>
      </c>
    </row>
    <row r="12" customHeight="1" spans="2:34">
      <c r="B12" s="14" t="str">
        <f>MonthName&amp;" Total"</f>
        <v>September Total</v>
      </c>
      <c r="C12" s="15">
        <f>SUBTOTAL(103,September[1])</f>
        <v>0</v>
      </c>
      <c r="D12" s="15">
        <f>SUBTOTAL(103,September[2])</f>
        <v>0</v>
      </c>
      <c r="E12" s="15">
        <f>SUBTOTAL(103,September[3])</f>
        <v>0</v>
      </c>
      <c r="F12" s="15">
        <f>SUBTOTAL(103,September[4])</f>
        <v>0</v>
      </c>
      <c r="G12" s="15">
        <f>SUBTOTAL(103,September[5])</f>
        <v>0</v>
      </c>
      <c r="H12" s="15">
        <f>SUBTOTAL(103,September[6])</f>
        <v>0</v>
      </c>
      <c r="I12" s="15">
        <f>SUBTOTAL(103,September[7])</f>
        <v>0</v>
      </c>
      <c r="J12" s="15">
        <f>SUBTOTAL(103,September[8])</f>
        <v>0</v>
      </c>
      <c r="K12" s="15">
        <f>SUBTOTAL(103,September[9])</f>
        <v>0</v>
      </c>
      <c r="L12" s="15">
        <f>SUBTOTAL(103,September[10])</f>
        <v>0</v>
      </c>
      <c r="M12" s="15">
        <f>SUBTOTAL(103,September[11])</f>
        <v>0</v>
      </c>
      <c r="N12" s="15">
        <f>SUBTOTAL(103,September[12])</f>
        <v>0</v>
      </c>
      <c r="O12" s="15">
        <f>SUBTOTAL(103,September[13])</f>
        <v>0</v>
      </c>
      <c r="P12" s="15">
        <f>SUBTOTAL(103,September[14])</f>
        <v>0</v>
      </c>
      <c r="Q12" s="15">
        <f>SUBTOTAL(103,September[15])</f>
        <v>0</v>
      </c>
      <c r="R12" s="15">
        <f>SUBTOTAL(103,September[16])</f>
        <v>0</v>
      </c>
      <c r="S12" s="15">
        <f>SUBTOTAL(103,September[17])</f>
        <v>0</v>
      </c>
      <c r="T12" s="15">
        <f>SUBTOTAL(103,September[18])</f>
        <v>0</v>
      </c>
      <c r="U12" s="15">
        <f>SUBTOTAL(103,September[19])</f>
        <v>0</v>
      </c>
      <c r="V12" s="15">
        <f>SUBTOTAL(103,September[20])</f>
        <v>0</v>
      </c>
      <c r="W12" s="15">
        <f>SUBTOTAL(103,September[21])</f>
        <v>0</v>
      </c>
      <c r="X12" s="15">
        <f>SUBTOTAL(103,September[22])</f>
        <v>0</v>
      </c>
      <c r="Y12" s="15">
        <f>SUBTOTAL(103,September[23])</f>
        <v>0</v>
      </c>
      <c r="Z12" s="15">
        <f>SUBTOTAL(103,September[24])</f>
        <v>0</v>
      </c>
      <c r="AA12" s="15">
        <f>SUBTOTAL(103,September[25])</f>
        <v>0</v>
      </c>
      <c r="AB12" s="15">
        <f>SUBTOTAL(103,September[26])</f>
        <v>0</v>
      </c>
      <c r="AC12" s="15">
        <f>SUBTOTAL(103,September[27])</f>
        <v>0</v>
      </c>
      <c r="AD12" s="15">
        <f>SUBTOTAL(103,September[28])</f>
        <v>0</v>
      </c>
      <c r="AE12" s="15">
        <f>SUBTOTAL(103,September[29])</f>
        <v>0</v>
      </c>
      <c r="AF12" s="15">
        <f>SUBTOTAL(109,September[30])</f>
        <v>0</v>
      </c>
      <c r="AG12" s="15">
        <f>SUBTOTAL(109,September[31])</f>
        <v>0</v>
      </c>
      <c r="AH12" s="15">
        <f>SUBTOTAL(109,September[Total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{ee75fea9-44fe-4348-9481-b80ebd1f7692}</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Enter a label to describe the custom key to the left" sqref="O2:Q2;S2:U2"/>
    <dataValidation allowBlank="1" showInputMessage="1" showErrorMessage="1" prompt="Track September absence in this worksheet" sqref="A1"/>
    <dataValidation allowBlank="1" showInputMessage="1" showErrorMessage="1" prompt="Automatically updated title is in this cell. To modify the title, update B1 on January worksheet" sqref="B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e75fea9-44fe-4348-9481-b80ebd1f7692}">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61</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TEXT(WEEKDAY(DATE(CalendarYear,10,1),1),"aaa")</f>
        <v>Sat</v>
      </c>
      <c r="D5" s="10" t="str">
        <f>TEXT(WEEKDAY(DATE(CalendarYear,10,2),1),"aaa")</f>
        <v>Sun</v>
      </c>
      <c r="E5" s="10" t="str">
        <f>TEXT(WEEKDAY(DATE(CalendarYear,10,3),1),"aaa")</f>
        <v>Mon</v>
      </c>
      <c r="F5" s="10" t="str">
        <f>TEXT(WEEKDAY(DATE(CalendarYear,10,4),1),"aaa")</f>
        <v>Tue</v>
      </c>
      <c r="G5" s="10" t="str">
        <f>TEXT(WEEKDAY(DATE(CalendarYear,10,5),1),"aaa")</f>
        <v>Wed</v>
      </c>
      <c r="H5" s="10" t="str">
        <f>TEXT(WEEKDAY(DATE(CalendarYear,10,6),1),"aaa")</f>
        <v>Thu</v>
      </c>
      <c r="I5" s="10" t="str">
        <f>TEXT(WEEKDAY(DATE(CalendarYear,10,7),1),"aaa")</f>
        <v>Fri</v>
      </c>
      <c r="J5" s="10" t="str">
        <f>TEXT(WEEKDAY(DATE(CalendarYear,10,8),1),"aaa")</f>
        <v>Sat</v>
      </c>
      <c r="K5" s="10" t="str">
        <f>TEXT(WEEKDAY(DATE(CalendarYear,10,9),1),"aaa")</f>
        <v>Sun</v>
      </c>
      <c r="L5" s="10" t="str">
        <f>TEXT(WEEKDAY(DATE(CalendarYear,10,10),1),"aaa")</f>
        <v>Mon</v>
      </c>
      <c r="M5" s="10" t="str">
        <f>TEXT(WEEKDAY(DATE(CalendarYear,10,11),1),"aaa")</f>
        <v>Tue</v>
      </c>
      <c r="N5" s="10" t="str">
        <f>TEXT(WEEKDAY(DATE(CalendarYear,10,12),1),"aaa")</f>
        <v>Wed</v>
      </c>
      <c r="O5" s="10" t="str">
        <f>TEXT(WEEKDAY(DATE(CalendarYear,10,13),1),"aaa")</f>
        <v>Thu</v>
      </c>
      <c r="P5" s="10" t="str">
        <f>TEXT(WEEKDAY(DATE(CalendarYear,10,14),1),"aaa")</f>
        <v>Fri</v>
      </c>
      <c r="Q5" s="10" t="str">
        <f>TEXT(WEEKDAY(DATE(CalendarYear,10,15),1),"aaa")</f>
        <v>Sat</v>
      </c>
      <c r="R5" s="10" t="str">
        <f>TEXT(WEEKDAY(DATE(CalendarYear,10,16),1),"aaa")</f>
        <v>Sun</v>
      </c>
      <c r="S5" s="10" t="str">
        <f>TEXT(WEEKDAY(DATE(CalendarYear,10,17),1),"aaa")</f>
        <v>Mon</v>
      </c>
      <c r="T5" s="10" t="str">
        <f>TEXT(WEEKDAY(DATE(CalendarYear,10,18),1),"aaa")</f>
        <v>Tue</v>
      </c>
      <c r="U5" s="10" t="str">
        <f>TEXT(WEEKDAY(DATE(CalendarYear,10,19),1),"aaa")</f>
        <v>Wed</v>
      </c>
      <c r="V5" s="10" t="str">
        <f>TEXT(WEEKDAY(DATE(CalendarYear,10,20),1),"aaa")</f>
        <v>Thu</v>
      </c>
      <c r="W5" s="10" t="str">
        <f>TEXT(WEEKDAY(DATE(CalendarYear,10,21),1),"aaa")</f>
        <v>Fri</v>
      </c>
      <c r="X5" s="10" t="str">
        <f>TEXT(WEEKDAY(DATE(CalendarYear,10,22),1),"aaa")</f>
        <v>Sat</v>
      </c>
      <c r="Y5" s="10" t="str">
        <f>TEXT(WEEKDAY(DATE(CalendarYear,10,23),1),"aaa")</f>
        <v>Sun</v>
      </c>
      <c r="Z5" s="10" t="str">
        <f>TEXT(WEEKDAY(DATE(CalendarYear,10,24),1),"aaa")</f>
        <v>Mon</v>
      </c>
      <c r="AA5" s="10" t="str">
        <f>TEXT(WEEKDAY(DATE(CalendarYear,10,25),1),"aaa")</f>
        <v>Tue</v>
      </c>
      <c r="AB5" s="10" t="str">
        <f>TEXT(WEEKDAY(DATE(CalendarYear,10,26),1),"aaa")</f>
        <v>Wed</v>
      </c>
      <c r="AC5" s="10" t="str">
        <f>TEXT(WEEKDAY(DATE(CalendarYear,10,27),1),"aaa")</f>
        <v>Thu</v>
      </c>
      <c r="AD5" s="10" t="str">
        <f>TEXT(WEEKDAY(DATE(CalendarYear,10,28),1),"aaa")</f>
        <v>Fri</v>
      </c>
      <c r="AE5" s="10" t="str">
        <f>TEXT(WEEKDAY(DATE(CalendarYear,10,29),1),"aaa")</f>
        <v>Sat</v>
      </c>
      <c r="AF5" s="10" t="str">
        <f>TEXT(WEEKDAY(DATE(CalendarYear,10,30),1),"aaa")</f>
        <v>Sun</v>
      </c>
      <c r="AG5" s="10" t="str">
        <f>TEXT(WEEKDAY(DATE(CalendarYear,10,31),1),"aaa")</f>
        <v>Mon</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COUNTA(October[[#This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COUNTA(October[[#This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COUNTA(October[[#This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COUNTA(October[[#This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COUNTA(October[[#This Row],[1]:[31]])</f>
        <v>0</v>
      </c>
    </row>
    <row r="12" customHeight="1" spans="2:34">
      <c r="B12" s="14" t="str">
        <f>MonthName&amp;" Total"</f>
        <v>October Total</v>
      </c>
      <c r="C12" s="15">
        <f>SUBTOTAL(103,October[1])</f>
        <v>0</v>
      </c>
      <c r="D12" s="15">
        <f>SUBTOTAL(103,October[2])</f>
        <v>0</v>
      </c>
      <c r="E12" s="15">
        <f>SUBTOTAL(103,October[3])</f>
        <v>0</v>
      </c>
      <c r="F12" s="15">
        <f>SUBTOTAL(103,October[4])</f>
        <v>0</v>
      </c>
      <c r="G12" s="15">
        <f>SUBTOTAL(103,October[5])</f>
        <v>0</v>
      </c>
      <c r="H12" s="15">
        <f>SUBTOTAL(103,October[6])</f>
        <v>0</v>
      </c>
      <c r="I12" s="15">
        <f>SUBTOTAL(103,October[7])</f>
        <v>0</v>
      </c>
      <c r="J12" s="15">
        <f>SUBTOTAL(103,October[8])</f>
        <v>0</v>
      </c>
      <c r="K12" s="15">
        <f>SUBTOTAL(103,October[9])</f>
        <v>0</v>
      </c>
      <c r="L12" s="15">
        <f>SUBTOTAL(103,October[10])</f>
        <v>0</v>
      </c>
      <c r="M12" s="15">
        <f>SUBTOTAL(103,October[11])</f>
        <v>0</v>
      </c>
      <c r="N12" s="15">
        <f>SUBTOTAL(103,October[12])</f>
        <v>0</v>
      </c>
      <c r="O12" s="15">
        <f>SUBTOTAL(103,October[13])</f>
        <v>0</v>
      </c>
      <c r="P12" s="15">
        <f>SUBTOTAL(103,October[14])</f>
        <v>0</v>
      </c>
      <c r="Q12" s="15">
        <f>SUBTOTAL(103,October[15])</f>
        <v>0</v>
      </c>
      <c r="R12" s="15">
        <f>SUBTOTAL(103,October[16])</f>
        <v>0</v>
      </c>
      <c r="S12" s="15">
        <f>SUBTOTAL(103,October[17])</f>
        <v>0</v>
      </c>
      <c r="T12" s="15">
        <f>SUBTOTAL(103,October[18])</f>
        <v>0</v>
      </c>
      <c r="U12" s="15">
        <f>SUBTOTAL(103,October[19])</f>
        <v>0</v>
      </c>
      <c r="V12" s="15">
        <f>SUBTOTAL(103,October[20])</f>
        <v>0</v>
      </c>
      <c r="W12" s="15">
        <f>SUBTOTAL(103,October[21])</f>
        <v>0</v>
      </c>
      <c r="X12" s="15">
        <f>SUBTOTAL(103,October[22])</f>
        <v>0</v>
      </c>
      <c r="Y12" s="15">
        <f>SUBTOTAL(103,October[23])</f>
        <v>0</v>
      </c>
      <c r="Z12" s="15">
        <f>SUBTOTAL(103,October[24])</f>
        <v>0</v>
      </c>
      <c r="AA12" s="15">
        <f>SUBTOTAL(103,October[25])</f>
        <v>0</v>
      </c>
      <c r="AB12" s="15">
        <f>SUBTOTAL(103,October[26])</f>
        <v>0</v>
      </c>
      <c r="AC12" s="15">
        <f>SUBTOTAL(103,October[27])</f>
        <v>0</v>
      </c>
      <c r="AD12" s="15">
        <f>SUBTOTAL(103,October[28])</f>
        <v>0</v>
      </c>
      <c r="AE12" s="15">
        <f>SUBTOTAL(103,October[29])</f>
        <v>0</v>
      </c>
      <c r="AF12" s="15">
        <f>SUBTOTAL(109,October[30])</f>
        <v>0</v>
      </c>
      <c r="AG12" s="15">
        <f>SUBTOTAL(109,October[31])</f>
        <v>0</v>
      </c>
      <c r="AH12" s="15">
        <f>SUBTOTAL(109,October[Total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{c859fbfa-a8b3-4ef6-9c35-857356691284}</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rack October absence in this worksheet" sqref="A1"/>
    <dataValidation allowBlank="1" showInputMessage="1" showErrorMessage="1" prompt="Automatically updated title is in this cell. To modify the title, update B1 on January worksheet" sqref="B1"/>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859fbfa-a8b3-4ef6-9c35-857356691284}">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62</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TEXT(WEEKDAY(DATE(CalendarYear,11,1),1),"aaa")</f>
        <v>Tue</v>
      </c>
      <c r="D5" s="10" t="str">
        <f>TEXT(WEEKDAY(DATE(CalendarYear,11,2),1),"aaa")</f>
        <v>Wed</v>
      </c>
      <c r="E5" s="10" t="str">
        <f>TEXT(WEEKDAY(DATE(CalendarYear,11,3),1),"aaa")</f>
        <v>Thu</v>
      </c>
      <c r="F5" s="10" t="str">
        <f>TEXT(WEEKDAY(DATE(CalendarYear,11,4),1),"aaa")</f>
        <v>Fri</v>
      </c>
      <c r="G5" s="10" t="str">
        <f>TEXT(WEEKDAY(DATE(CalendarYear,11,5),1),"aaa")</f>
        <v>Sat</v>
      </c>
      <c r="H5" s="10" t="str">
        <f>TEXT(WEEKDAY(DATE(CalendarYear,11,6),1),"aaa")</f>
        <v>Sun</v>
      </c>
      <c r="I5" s="10" t="str">
        <f>TEXT(WEEKDAY(DATE(CalendarYear,11,7),1),"aaa")</f>
        <v>Mon</v>
      </c>
      <c r="J5" s="10" t="str">
        <f>TEXT(WEEKDAY(DATE(CalendarYear,11,8),1),"aaa")</f>
        <v>Tue</v>
      </c>
      <c r="K5" s="10" t="str">
        <f>TEXT(WEEKDAY(DATE(CalendarYear,11,9),1),"aaa")</f>
        <v>Wed</v>
      </c>
      <c r="L5" s="10" t="str">
        <f>TEXT(WEEKDAY(DATE(CalendarYear,11,10),1),"aaa")</f>
        <v>Thu</v>
      </c>
      <c r="M5" s="10" t="str">
        <f>TEXT(WEEKDAY(DATE(CalendarYear,11,11),1),"aaa")</f>
        <v>Fri</v>
      </c>
      <c r="N5" s="10" t="str">
        <f>TEXT(WEEKDAY(DATE(CalendarYear,11,12),1),"aaa")</f>
        <v>Sat</v>
      </c>
      <c r="O5" s="10" t="str">
        <f>TEXT(WEEKDAY(DATE(CalendarYear,11,13),1),"aaa")</f>
        <v>Sun</v>
      </c>
      <c r="P5" s="10" t="str">
        <f>TEXT(WEEKDAY(DATE(CalendarYear,11,14),1),"aaa")</f>
        <v>Mon</v>
      </c>
      <c r="Q5" s="10" t="str">
        <f>TEXT(WEEKDAY(DATE(CalendarYear,11,15),1),"aaa")</f>
        <v>Tue</v>
      </c>
      <c r="R5" s="10" t="str">
        <f>TEXT(WEEKDAY(DATE(CalendarYear,11,16),1),"aaa")</f>
        <v>Wed</v>
      </c>
      <c r="S5" s="10" t="str">
        <f>TEXT(WEEKDAY(DATE(CalendarYear,11,17),1),"aaa")</f>
        <v>Thu</v>
      </c>
      <c r="T5" s="10" t="str">
        <f>TEXT(WEEKDAY(DATE(CalendarYear,11,18),1),"aaa")</f>
        <v>Fri</v>
      </c>
      <c r="U5" s="10" t="str">
        <f>TEXT(WEEKDAY(DATE(CalendarYear,11,19),1),"aaa")</f>
        <v>Sat</v>
      </c>
      <c r="V5" s="10" t="str">
        <f>TEXT(WEEKDAY(DATE(CalendarYear,11,20),1),"aaa")</f>
        <v>Sun</v>
      </c>
      <c r="W5" s="10" t="str">
        <f>TEXT(WEEKDAY(DATE(CalendarYear,11,21),1),"aaa")</f>
        <v>Mon</v>
      </c>
      <c r="X5" s="10" t="str">
        <f>TEXT(WEEKDAY(DATE(CalendarYear,11,22),1),"aaa")</f>
        <v>Tue</v>
      </c>
      <c r="Y5" s="10" t="str">
        <f>TEXT(WEEKDAY(DATE(CalendarYear,11,23),1),"aaa")</f>
        <v>Wed</v>
      </c>
      <c r="Z5" s="10" t="str">
        <f>TEXT(WEEKDAY(DATE(CalendarYear,11,24),1),"aaa")</f>
        <v>Thu</v>
      </c>
      <c r="AA5" s="10" t="str">
        <f>TEXT(WEEKDAY(DATE(CalendarYear,11,25),1),"aaa")</f>
        <v>Fri</v>
      </c>
      <c r="AB5" s="10" t="str">
        <f>TEXT(WEEKDAY(DATE(CalendarYear,11,26),1),"aaa")</f>
        <v>Sat</v>
      </c>
      <c r="AC5" s="10" t="str">
        <f>TEXT(WEEKDAY(DATE(CalendarYear,11,27),1),"aaa")</f>
        <v>Sun</v>
      </c>
      <c r="AD5" s="10" t="str">
        <f>TEXT(WEEKDAY(DATE(CalendarYear,11,28),1),"aaa")</f>
        <v>Mon</v>
      </c>
      <c r="AE5" s="10" t="str">
        <f>TEXT(WEEKDAY(DATE(CalendarYear,11,29),1),"aaa")</f>
        <v>Tue</v>
      </c>
      <c r="AF5" s="10" t="str">
        <f>TEXT(WEEKDAY(DATE(CalendarYear,11,30),1),"aaa")</f>
        <v>Wed</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COUNTA(November[[#This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COUNTA(November[[#This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COUNTA(November[[#This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COUNTA(November[[#This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COUNTA(November[[#This Row],[1]:[31]])</f>
        <v>0</v>
      </c>
    </row>
    <row r="12" customHeight="1" spans="2:34">
      <c r="B12" s="14" t="str">
        <f>MonthName&amp;" Total"</f>
        <v>November Total</v>
      </c>
      <c r="C12" s="15">
        <f>SUBTOTAL(103,November[1])</f>
        <v>0</v>
      </c>
      <c r="D12" s="15">
        <f>SUBTOTAL(103,November[2])</f>
        <v>0</v>
      </c>
      <c r="E12" s="15">
        <f>SUBTOTAL(103,November[3])</f>
        <v>0</v>
      </c>
      <c r="F12" s="15">
        <f>SUBTOTAL(103,November[4])</f>
        <v>0</v>
      </c>
      <c r="G12" s="15">
        <f>SUBTOTAL(103,November[5])</f>
        <v>0</v>
      </c>
      <c r="H12" s="15">
        <f>SUBTOTAL(103,November[6])</f>
        <v>0</v>
      </c>
      <c r="I12" s="15">
        <f>SUBTOTAL(103,November[7])</f>
        <v>0</v>
      </c>
      <c r="J12" s="15">
        <f>SUBTOTAL(103,November[8])</f>
        <v>0</v>
      </c>
      <c r="K12" s="15">
        <f>SUBTOTAL(103,November[9])</f>
        <v>0</v>
      </c>
      <c r="L12" s="15">
        <f>SUBTOTAL(103,November[10])</f>
        <v>0</v>
      </c>
      <c r="M12" s="15">
        <f>SUBTOTAL(103,November[11])</f>
        <v>0</v>
      </c>
      <c r="N12" s="15">
        <f>SUBTOTAL(103,November[12])</f>
        <v>0</v>
      </c>
      <c r="O12" s="15">
        <f>SUBTOTAL(103,November[13])</f>
        <v>0</v>
      </c>
      <c r="P12" s="15">
        <f>SUBTOTAL(103,November[14])</f>
        <v>0</v>
      </c>
      <c r="Q12" s="15">
        <f>SUBTOTAL(103,November[15])</f>
        <v>0</v>
      </c>
      <c r="R12" s="15">
        <f>SUBTOTAL(103,November[16])</f>
        <v>0</v>
      </c>
      <c r="S12" s="15">
        <f>SUBTOTAL(103,November[17])</f>
        <v>0</v>
      </c>
      <c r="T12" s="15">
        <f>SUBTOTAL(103,November[18])</f>
        <v>0</v>
      </c>
      <c r="U12" s="15">
        <f>SUBTOTAL(103,November[19])</f>
        <v>0</v>
      </c>
      <c r="V12" s="15">
        <f>SUBTOTAL(103,November[20])</f>
        <v>0</v>
      </c>
      <c r="W12" s="15">
        <f>SUBTOTAL(103,November[21])</f>
        <v>0</v>
      </c>
      <c r="X12" s="15">
        <f>SUBTOTAL(103,November[22])</f>
        <v>0</v>
      </c>
      <c r="Y12" s="15">
        <f>SUBTOTAL(103,November[23])</f>
        <v>0</v>
      </c>
      <c r="Z12" s="15">
        <f>SUBTOTAL(103,November[24])</f>
        <v>0</v>
      </c>
      <c r="AA12" s="15">
        <f>SUBTOTAL(103,November[25])</f>
        <v>0</v>
      </c>
      <c r="AB12" s="15">
        <f>SUBTOTAL(103,November[26])</f>
        <v>0</v>
      </c>
      <c r="AC12" s="15">
        <f>SUBTOTAL(103,November[27])</f>
        <v>0</v>
      </c>
      <c r="AD12" s="15">
        <f>SUBTOTAL(103,November[28])</f>
        <v>0</v>
      </c>
      <c r="AE12" s="15">
        <f>SUBTOTAL(103,November[29])</f>
        <v>0</v>
      </c>
      <c r="AF12" s="15">
        <f>SUBTOTAL(109,November[30])</f>
        <v>0</v>
      </c>
      <c r="AG12" s="15">
        <f>SUBTOTAL(109,November[31])</f>
        <v>0</v>
      </c>
      <c r="AH12" s="15">
        <f>SUBTOTAL(109,November[Total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{41dc2dc7-9091-4ff8-9899-552a8752bd23}</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The letter &quot;P&quot; indicates absence due to personal reasons" sqref="G2"/>
    <dataValidation allowBlank="1" showInputMessage="1" showErrorMessage="1" prompt="Track November absence in this worksheet" sqref="A1"/>
    <dataValidation allowBlank="1" showInputMessage="1" showErrorMessage="1" prompt="Automatically updated title is in this cell. To modify the title, update B1 on January worksheet" sqref="B1"/>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he letter &quot;H&quot; indicates absence due to holiday" sqref="C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1dc2dc7-9091-4ff8-9899-552a8752bd23}">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81688894314"/>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63</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TEXT(WEEKDAY(DATE(CalendarYear,12,1),1),"aaa")</f>
        <v>Thu</v>
      </c>
      <c r="D5" s="10" t="str">
        <f>TEXT(WEEKDAY(DATE(CalendarYear,12,2),1),"aaa")</f>
        <v>Fri</v>
      </c>
      <c r="E5" s="10" t="str">
        <f>TEXT(WEEKDAY(DATE(CalendarYear,12,3),1),"aaa")</f>
        <v>Sat</v>
      </c>
      <c r="F5" s="10" t="str">
        <f>TEXT(WEEKDAY(DATE(CalendarYear,12,4),1),"aaa")</f>
        <v>Sun</v>
      </c>
      <c r="G5" s="10" t="str">
        <f>TEXT(WEEKDAY(DATE(CalendarYear,12,5),1),"aaa")</f>
        <v>Mon</v>
      </c>
      <c r="H5" s="10" t="str">
        <f>TEXT(WEEKDAY(DATE(CalendarYear,12,6),1),"aaa")</f>
        <v>Tue</v>
      </c>
      <c r="I5" s="10" t="str">
        <f>TEXT(WEEKDAY(DATE(CalendarYear,12,7),1),"aaa")</f>
        <v>Wed</v>
      </c>
      <c r="J5" s="10" t="str">
        <f>TEXT(WEEKDAY(DATE(CalendarYear,12,8),1),"aaa")</f>
        <v>Thu</v>
      </c>
      <c r="K5" s="10" t="str">
        <f>TEXT(WEEKDAY(DATE(CalendarYear,12,9),1),"aaa")</f>
        <v>Fri</v>
      </c>
      <c r="L5" s="10" t="str">
        <f>TEXT(WEEKDAY(DATE(CalendarYear,12,10),1),"aaa")</f>
        <v>Sat</v>
      </c>
      <c r="M5" s="10" t="str">
        <f>TEXT(WEEKDAY(DATE(CalendarYear,12,11),1),"aaa")</f>
        <v>Sun</v>
      </c>
      <c r="N5" s="10" t="str">
        <f>TEXT(WEEKDAY(DATE(CalendarYear,12,12),1),"aaa")</f>
        <v>Mon</v>
      </c>
      <c r="O5" s="10" t="str">
        <f>TEXT(WEEKDAY(DATE(CalendarYear,12,13),1),"aaa")</f>
        <v>Tue</v>
      </c>
      <c r="P5" s="10" t="str">
        <f>TEXT(WEEKDAY(DATE(CalendarYear,12,14),1),"aaa")</f>
        <v>Wed</v>
      </c>
      <c r="Q5" s="10" t="str">
        <f>TEXT(WEEKDAY(DATE(CalendarYear,12,15),1),"aaa")</f>
        <v>Thu</v>
      </c>
      <c r="R5" s="10" t="str">
        <f>TEXT(WEEKDAY(DATE(CalendarYear,12,16),1),"aaa")</f>
        <v>Fri</v>
      </c>
      <c r="S5" s="10" t="str">
        <f>TEXT(WEEKDAY(DATE(CalendarYear,12,17),1),"aaa")</f>
        <v>Sat</v>
      </c>
      <c r="T5" s="10" t="str">
        <f>TEXT(WEEKDAY(DATE(CalendarYear,12,18),1),"aaa")</f>
        <v>Sun</v>
      </c>
      <c r="U5" s="10" t="str">
        <f>TEXT(WEEKDAY(DATE(CalendarYear,12,19),1),"aaa")</f>
        <v>Mon</v>
      </c>
      <c r="V5" s="10" t="str">
        <f>TEXT(WEEKDAY(DATE(CalendarYear,12,20),1),"aaa")</f>
        <v>Tue</v>
      </c>
      <c r="W5" s="10" t="str">
        <f>TEXT(WEEKDAY(DATE(CalendarYear,12,21),1),"aaa")</f>
        <v>Wed</v>
      </c>
      <c r="X5" s="10" t="str">
        <f>TEXT(WEEKDAY(DATE(CalendarYear,12,22),1),"aaa")</f>
        <v>Thu</v>
      </c>
      <c r="Y5" s="10" t="str">
        <f>TEXT(WEEKDAY(DATE(CalendarYear,12,23),1),"aaa")</f>
        <v>Fri</v>
      </c>
      <c r="Z5" s="10" t="str">
        <f>TEXT(WEEKDAY(DATE(CalendarYear,12,24),1),"aaa")</f>
        <v>Sat</v>
      </c>
      <c r="AA5" s="10" t="str">
        <f>TEXT(WEEKDAY(DATE(CalendarYear,12,25),1),"aaa")</f>
        <v>Sun</v>
      </c>
      <c r="AB5" s="10" t="str">
        <f>TEXT(WEEKDAY(DATE(CalendarYear,12,26),1),"aaa")</f>
        <v>Mon</v>
      </c>
      <c r="AC5" s="10" t="str">
        <f>TEXT(WEEKDAY(DATE(CalendarYear,12,27),1),"aaa")</f>
        <v>Tue</v>
      </c>
      <c r="AD5" s="10" t="str">
        <f>TEXT(WEEKDAY(DATE(CalendarYear,12,28),1),"aaa")</f>
        <v>Wed</v>
      </c>
      <c r="AE5" s="10" t="str">
        <f>TEXT(WEEKDAY(DATE(CalendarYear,12,29),1),"aaa")</f>
        <v>Thu</v>
      </c>
      <c r="AF5" s="10" t="str">
        <f>TEXT(WEEKDAY(DATE(CalendarYear,12,30),1),"aaa")</f>
        <v>Fri</v>
      </c>
      <c r="AG5" s="10" t="str">
        <f>TEXT(WEEKDAY(DATE(CalendarYear,12,31),1),"aaa")</f>
        <v>Sat</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COUNTA(December[[#This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COUNTA(December[[#This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COUNTA(December[[#This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COUNTA(December[[#This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COUNTA(December[[#This Row],[1]:[31]])</f>
        <v>0</v>
      </c>
    </row>
    <row r="12" customHeight="1" spans="2:34">
      <c r="B12" s="14" t="str">
        <f>MonthName&amp;" Total"</f>
        <v>December Total</v>
      </c>
      <c r="C12" s="15">
        <f>SUBTOTAL(103,December[1])</f>
        <v>0</v>
      </c>
      <c r="D12" s="15">
        <f>SUBTOTAL(103,December[2])</f>
        <v>0</v>
      </c>
      <c r="E12" s="15">
        <f>SUBTOTAL(103,December[3])</f>
        <v>0</v>
      </c>
      <c r="F12" s="15">
        <f>SUBTOTAL(103,December[4])</f>
        <v>0</v>
      </c>
      <c r="G12" s="15">
        <f>SUBTOTAL(103,December[5])</f>
        <v>0</v>
      </c>
      <c r="H12" s="15">
        <f>SUBTOTAL(103,December[6])</f>
        <v>0</v>
      </c>
      <c r="I12" s="15">
        <f>SUBTOTAL(103,December[7])</f>
        <v>0</v>
      </c>
      <c r="J12" s="15">
        <f>SUBTOTAL(103,December[8])</f>
        <v>0</v>
      </c>
      <c r="K12" s="15">
        <f>SUBTOTAL(103,December[9])</f>
        <v>0</v>
      </c>
      <c r="L12" s="15">
        <f>SUBTOTAL(103,December[10])</f>
        <v>0</v>
      </c>
      <c r="M12" s="15">
        <f>SUBTOTAL(103,December[11])</f>
        <v>0</v>
      </c>
      <c r="N12" s="15">
        <f>SUBTOTAL(103,December[12])</f>
        <v>0</v>
      </c>
      <c r="O12" s="15">
        <f>SUBTOTAL(103,December[13])</f>
        <v>0</v>
      </c>
      <c r="P12" s="15">
        <f>SUBTOTAL(103,December[14])</f>
        <v>0</v>
      </c>
      <c r="Q12" s="15">
        <f>SUBTOTAL(103,December[15])</f>
        <v>0</v>
      </c>
      <c r="R12" s="15">
        <f>SUBTOTAL(103,December[16])</f>
        <v>0</v>
      </c>
      <c r="S12" s="15">
        <f>SUBTOTAL(103,December[17])</f>
        <v>0</v>
      </c>
      <c r="T12" s="15">
        <f>SUBTOTAL(103,December[18])</f>
        <v>0</v>
      </c>
      <c r="U12" s="15">
        <f>SUBTOTAL(103,December[19])</f>
        <v>0</v>
      </c>
      <c r="V12" s="15">
        <f>SUBTOTAL(103,December[20])</f>
        <v>0</v>
      </c>
      <c r="W12" s="15">
        <f>SUBTOTAL(103,December[21])</f>
        <v>0</v>
      </c>
      <c r="X12" s="15">
        <f>SUBTOTAL(103,December[22])</f>
        <v>0</v>
      </c>
      <c r="Y12" s="15">
        <f>SUBTOTAL(103,December[23])</f>
        <v>0</v>
      </c>
      <c r="Z12" s="15">
        <f>SUBTOTAL(103,December[24])</f>
        <v>0</v>
      </c>
      <c r="AA12" s="15">
        <f>SUBTOTAL(103,December[25])</f>
        <v>0</v>
      </c>
      <c r="AB12" s="15">
        <f>SUBTOTAL(103,December[26])</f>
        <v>0</v>
      </c>
      <c r="AC12" s="15">
        <f>SUBTOTAL(103,December[27])</f>
        <v>0</v>
      </c>
      <c r="AD12" s="15">
        <f>SUBTOTAL(103,December[28])</f>
        <v>0</v>
      </c>
      <c r="AE12" s="15">
        <f>SUBTOTAL(103,December[29])</f>
        <v>0</v>
      </c>
      <c r="AF12" s="15">
        <f>SUBTOTAL(109,December[30])</f>
        <v>0</v>
      </c>
      <c r="AG12" s="15">
        <f>SUBTOTAL(109,December[31])</f>
        <v>0</v>
      </c>
      <c r="AH12" s="15">
        <f>SUBTOTAL(109,December[Total Days])</f>
        <v>0</v>
      </c>
    </row>
  </sheetData>
  <mergeCells count="6">
    <mergeCell ref="D2:F2"/>
    <mergeCell ref="H2:J2"/>
    <mergeCell ref="L2:M2"/>
    <mergeCell ref="O2:Q2"/>
    <mergeCell ref="S2:U2"/>
    <mergeCell ref="C4:AG4"/>
  </mergeCells>
  <conditionalFormatting sqref="AH7:AH11">
    <cfRule type="dataBar" priority="30">
      <dataBar>
        <cfvo type="min"/>
        <cfvo type="formula" val="DATEDIF(DATE(CalendarYear,2,1),DATE(CalendarYear,3,1),&quot;d&quot;)"/>
        <color theme="2" tint="-0.249977111117893"/>
      </dataBar>
      <extLst>
        <ext xmlns:x14="http://schemas.microsoft.com/office/spreadsheetml/2009/9/main" uri="{B025F937-C7B1-47D3-B67F-A62EFF666E3E}">
          <x14:id>{22e6d523-e5b6-4b5d-838e-ecfd8ded6487}</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C7=KeyHoliday</formula>
    </cfRule>
  </conditionalFormatting>
  <dataValidations count="15">
    <dataValidation allowBlank="1" showInputMessage="1" showErrorMessage="1" prompt="This row defines the keys used in the table: cell C2 is Holiday, G2 is Personal &amp; K2 is Sick leave. Cells N2 &amp; R2 are customisable " sqref="B2"/>
    <dataValidation allowBlank="1" showInputMessage="1" showErrorMessage="1" prompt="The letter &quot;S&quot; indicates absence due to illness" sqref="K2"/>
    <dataValidation allowBlank="1" showInputMessage="1" showErrorMessage="1" prompt="Track December absence in this worksheet" sqref="A1"/>
    <dataValidation allowBlank="1" showInputMessage="1" showErrorMessage="1" prompt="Automatically updated title is in this cell. To modify the title, update B1 on January worksheet" sqref="B1"/>
    <dataValidation allowBlank="1" showInputMessage="1" showErrorMessage="1" prompt="The letter &quot;H&quot; indicates absence due to holiday" sqref="C2"/>
    <dataValidation allowBlank="1" showInputMessage="1" showErrorMessage="1" prompt="The letter &quot;P&quot; indicates absence due to personal reasons" sqref="G2"/>
    <dataValidation allowBlank="1" showInputMessage="1" showErrorMessage="1" prompt="Enter a letter and customise the label to the right to add another key item" sqref="N2;R2"/>
    <dataValidation allowBlank="1" showInputMessage="1" showErrorMessage="1" prompt="Enter a label to describe the custom key to the left" sqref="O2:Q2;S2:U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9" scale="75"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2e6d523-e5b6-4b5d-838e-ecfd8ded6487}">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B1:B8"/>
  <sheetViews>
    <sheetView showGridLines="0" workbookViewId="0">
      <selection activeCell="A1" sqref="A1"/>
    </sheetView>
  </sheetViews>
  <sheetFormatPr defaultColWidth="9" defaultRowHeight="30" customHeight="1" outlineLevelRow="7" outlineLevelCol="1"/>
  <cols>
    <col min="1" max="1" width="2.71428571428571" customWidth="1"/>
    <col min="2" max="2" width="30.7142857142857" customWidth="1"/>
    <col min="3" max="3" width="2.71428571428571" customWidth="1"/>
  </cols>
  <sheetData>
    <row r="1" ht="50.1" customHeight="1" spans="2:2">
      <c r="B1" s="1" t="s">
        <v>64</v>
      </c>
    </row>
    <row r="2" ht="15" customHeight="1"/>
    <row r="3" customHeight="1" spans="2:2">
      <c r="B3" t="s">
        <v>64</v>
      </c>
    </row>
    <row r="4" customHeight="1" spans="2:2">
      <c r="B4" s="2" t="s">
        <v>46</v>
      </c>
    </row>
    <row r="5" customHeight="1" spans="2:2">
      <c r="B5" s="2" t="s">
        <v>47</v>
      </c>
    </row>
    <row r="6" customHeight="1" spans="2:2">
      <c r="B6" s="2" t="s">
        <v>48</v>
      </c>
    </row>
    <row r="7" customHeight="1" spans="2:2">
      <c r="B7" s="2" t="s">
        <v>49</v>
      </c>
    </row>
    <row r="8" customHeight="1" spans="2:2">
      <c r="B8" s="2" t="s">
        <v>50</v>
      </c>
    </row>
  </sheetData>
  <dataValidations count="3">
    <dataValidation allowBlank="1" showInputMessage="1" showErrorMessage="1" prompt="Enter employee names in the employee name table in this worksheet. These names are used as options in Column B of each month's absence table" sqref="A1"/>
    <dataValidation allowBlank="1" showInputMessage="1" showErrorMessage="1" prompt="Employee names title" sqref="B1"/>
    <dataValidation allowBlank="1" showInputMessage="1" showErrorMessage="1" prompt="Enter employee names in this column" sqref="B3"/>
  </dataValidations>
  <printOptions horizontalCentered="1"/>
  <pageMargins left="0.25" right="0.25" top="0.75" bottom="0.75" header="0.3" footer="0.3"/>
  <pageSetup paperSize="9" fitToHeight="0" orientation="landscape"/>
  <headerFooter differentFirst="1">
    <oddFooter>&amp;CPage &amp;P of &amp;N</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2016-12-06T04:52:00Z</dcterms:created>
  <dcterms:modified xsi:type="dcterms:W3CDTF">2021-03-16T14:27:32Z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1033-11.2.0.10017</vt:lpwstr>
  </property>
</Properties>
</file>